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08" yWindow="828" windowWidth="15420" windowHeight="2712"/>
  </bookViews>
  <sheets>
    <sheet name="Combined BCTS -Residual-FNWL" sheetId="3" r:id="rId1"/>
    <sheet name="BCTS Residual TSA" sheetId="1" r:id="rId2"/>
    <sheet name="FNWL " sheetId="2" r:id="rId3"/>
  </sheets>
  <calcPr calcId="145621"/>
</workbook>
</file>

<file path=xl/calcChain.xml><?xml version="1.0" encoding="utf-8"?>
<calcChain xmlns="http://schemas.openxmlformats.org/spreadsheetml/2006/main">
  <c r="F20" i="3" l="1"/>
  <c r="H17" i="3"/>
  <c r="C17" i="3"/>
  <c r="D17" i="3"/>
  <c r="E17" i="3"/>
  <c r="F16" i="3"/>
  <c r="B13" i="3"/>
  <c r="E38" i="3"/>
  <c r="E37" i="3"/>
  <c r="E36" i="3"/>
  <c r="E35" i="3"/>
  <c r="E34" i="3"/>
  <c r="E33" i="3"/>
  <c r="E32" i="3"/>
  <c r="E31" i="3"/>
  <c r="C77" i="2"/>
  <c r="C76" i="2"/>
  <c r="C75" i="2"/>
  <c r="C74" i="2"/>
  <c r="C73" i="2"/>
  <c r="C72" i="2"/>
  <c r="C71" i="2"/>
  <c r="C70" i="2"/>
  <c r="C69" i="2"/>
  <c r="C65" i="2"/>
  <c r="B77" i="2"/>
  <c r="B76" i="2"/>
  <c r="B75" i="2"/>
  <c r="B74" i="2"/>
  <c r="B73" i="2"/>
  <c r="B72" i="2"/>
  <c r="B71" i="2"/>
  <c r="B70" i="2"/>
  <c r="B69" i="2"/>
  <c r="A76" i="2"/>
  <c r="A75" i="2"/>
  <c r="A74" i="2"/>
  <c r="A73" i="2"/>
  <c r="A72" i="2"/>
  <c r="A71" i="2"/>
  <c r="A70" i="2"/>
  <c r="A69" i="2"/>
  <c r="AI68" i="2"/>
  <c r="AH68" i="2"/>
  <c r="AG68" i="2"/>
  <c r="AF68" i="2"/>
  <c r="AE68" i="2"/>
  <c r="AD68" i="2"/>
  <c r="AC68" i="2"/>
  <c r="AB68" i="2"/>
  <c r="X68" i="2"/>
  <c r="W68" i="2"/>
  <c r="V68" i="2"/>
  <c r="U68" i="2"/>
  <c r="T68" i="2"/>
  <c r="S68" i="2"/>
  <c r="R68" i="2"/>
  <c r="Q68" i="2"/>
  <c r="M68" i="2"/>
  <c r="L68" i="2"/>
  <c r="K68" i="2"/>
  <c r="J68" i="2"/>
  <c r="I68" i="2"/>
  <c r="H68" i="2"/>
  <c r="G68" i="2"/>
  <c r="F68" i="2"/>
  <c r="J39" i="3" l="1"/>
  <c r="J28" i="3"/>
  <c r="J23" i="3"/>
  <c r="J16" i="3"/>
  <c r="C39" i="3"/>
  <c r="B27" i="3"/>
  <c r="B26" i="3"/>
  <c r="B22" i="3"/>
  <c r="B21" i="3"/>
  <c r="B20" i="3"/>
  <c r="B17" i="3" l="1"/>
  <c r="B15" i="3"/>
  <c r="B14" i="3"/>
  <c r="B6" i="3"/>
  <c r="B5" i="3"/>
  <c r="B3" i="3"/>
  <c r="K39" i="3" l="1"/>
  <c r="L35" i="3" s="1"/>
  <c r="E39" i="3"/>
  <c r="K28" i="3"/>
  <c r="L26" i="3" s="1"/>
  <c r="B28" i="3"/>
  <c r="K23" i="3"/>
  <c r="L21" i="3" s="1"/>
  <c r="B23" i="3"/>
  <c r="B9" i="3"/>
  <c r="K16" i="3"/>
  <c r="D6" i="3"/>
  <c r="E6" i="3" s="1"/>
  <c r="E13" i="3" s="1"/>
  <c r="E5" i="3"/>
  <c r="D13" i="3" s="1"/>
  <c r="D7" i="3"/>
  <c r="E7" i="3" s="1"/>
  <c r="F13" i="3" s="1"/>
  <c r="D3" i="3"/>
  <c r="L15" i="3" l="1"/>
  <c r="L13" i="3"/>
  <c r="F27" i="3"/>
  <c r="F22" i="3"/>
  <c r="F14" i="3"/>
  <c r="F21" i="3"/>
  <c r="F26" i="3"/>
  <c r="F17" i="3"/>
  <c r="D22" i="3"/>
  <c r="D27" i="3"/>
  <c r="D20" i="3"/>
  <c r="D26" i="3"/>
  <c r="D21" i="3"/>
  <c r="E26" i="3"/>
  <c r="E14" i="3"/>
  <c r="E22" i="3"/>
  <c r="E21" i="3"/>
  <c r="E27" i="3"/>
  <c r="E20" i="3"/>
  <c r="L33" i="3"/>
  <c r="L37" i="3"/>
  <c r="L22" i="3"/>
  <c r="L27" i="3"/>
  <c r="L28" i="3" s="1"/>
  <c r="L32" i="3"/>
  <c r="L36" i="3"/>
  <c r="L14" i="3"/>
  <c r="L20" i="3"/>
  <c r="L34" i="3"/>
  <c r="L38" i="3"/>
  <c r="E3" i="3"/>
  <c r="L31" i="3"/>
  <c r="D9" i="3"/>
  <c r="E9" i="3" s="1"/>
  <c r="B16" i="3"/>
  <c r="E23" i="3" l="1"/>
  <c r="F28" i="3"/>
  <c r="F23" i="3"/>
  <c r="D23" i="3"/>
  <c r="E16" i="3"/>
  <c r="L16" i="3"/>
  <c r="D28" i="3"/>
  <c r="E28" i="3"/>
  <c r="D16" i="3"/>
  <c r="C26" i="3"/>
  <c r="C20" i="3"/>
  <c r="C27" i="3"/>
  <c r="C14" i="3"/>
  <c r="C22" i="3"/>
  <c r="C21" i="3"/>
  <c r="H21" i="3" s="1"/>
  <c r="B36" i="3"/>
  <c r="H36" i="3" s="1"/>
  <c r="B32" i="3"/>
  <c r="H32" i="3" s="1"/>
  <c r="B35" i="3"/>
  <c r="H35" i="3" s="1"/>
  <c r="B31" i="3"/>
  <c r="H31" i="3" s="1"/>
  <c r="B38" i="3"/>
  <c r="H38" i="3" s="1"/>
  <c r="B34" i="3"/>
  <c r="H34" i="3" s="1"/>
  <c r="B37" i="3"/>
  <c r="H37" i="3" s="1"/>
  <c r="B33" i="3"/>
  <c r="H33" i="3" s="1"/>
  <c r="L39" i="3"/>
  <c r="L23" i="3"/>
  <c r="H14" i="3" l="1"/>
  <c r="H13" i="3"/>
  <c r="C16" i="3"/>
  <c r="B39" i="3"/>
  <c r="C28" i="3"/>
  <c r="H28" i="3" s="1"/>
  <c r="H26" i="3"/>
  <c r="C23" i="3"/>
  <c r="H22" i="3" s="1"/>
  <c r="H20" i="3"/>
  <c r="H23" i="3" s="1"/>
  <c r="G16" i="3" l="1"/>
  <c r="H15" i="3"/>
  <c r="H16" i="3" s="1"/>
  <c r="H27" i="3"/>
  <c r="I26" i="3"/>
  <c r="I28" i="3"/>
  <c r="H39" i="3"/>
  <c r="I31" i="3" s="1"/>
  <c r="I22" i="3" l="1"/>
  <c r="I20" i="3"/>
  <c r="I21" i="3"/>
  <c r="G4" i="3"/>
  <c r="G7" i="3" s="1"/>
  <c r="I14" i="3"/>
  <c r="I13" i="3"/>
  <c r="I15" i="3"/>
  <c r="I16" i="3" s="1"/>
  <c r="I27" i="3"/>
  <c r="I38" i="3"/>
  <c r="I35" i="3"/>
  <c r="I32" i="3"/>
  <c r="I36" i="3"/>
  <c r="I37" i="3"/>
  <c r="I34" i="3"/>
  <c r="I33" i="3"/>
  <c r="I23" i="3" l="1"/>
</calcChain>
</file>

<file path=xl/comments1.xml><?xml version="1.0" encoding="utf-8"?>
<comments xmlns="http://schemas.openxmlformats.org/spreadsheetml/2006/main">
  <authors>
    <author>Cole, Tom R FLNR:EX</author>
  </authors>
  <commentList>
    <comment ref="E2" authorId="0">
      <text>
        <r>
          <rPr>
            <b/>
            <sz val="9"/>
            <color indexed="81"/>
            <rFont val="Tahoma"/>
            <family val="2"/>
          </rPr>
          <t>Cole, Tom R FLNR:EX:</t>
        </r>
        <r>
          <rPr>
            <sz val="9"/>
            <color indexed="81"/>
            <rFont val="Tahoma"/>
            <family val="2"/>
          </rPr>
          <t xml:space="preserve">
This assumes an equal opportunity to the entire profile and volumes within the proposed FNWL.  The actual Woodland yield and BCTS reserve are best estimates only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Cole, Tom R FLNR:EX:</t>
        </r>
        <r>
          <rPr>
            <sz val="9"/>
            <color indexed="81"/>
            <rFont val="Tahoma"/>
            <family val="2"/>
          </rPr>
          <t xml:space="preserve">
Includes 25,023 from HVA-CRA which is a diminishing opportunity 
</t>
        </r>
      </text>
    </comment>
  </commentList>
</comments>
</file>

<file path=xl/sharedStrings.xml><?xml version="1.0" encoding="utf-8"?>
<sst xmlns="http://schemas.openxmlformats.org/spreadsheetml/2006/main" count="271" uniqueCount="117">
  <si>
    <t>Total THLB Area (ha)</t>
  </si>
  <si>
    <t>Total THLB Vol (m3)</t>
  </si>
  <si>
    <t>Total Annual Yield (m3/yr)</t>
  </si>
  <si>
    <t>Slope 0-30 %</t>
  </si>
  <si>
    <t>Slope 31-69 %</t>
  </si>
  <si>
    <t>&gt; 69%</t>
  </si>
  <si>
    <t>Slope THLB Area (ha)</t>
  </si>
  <si>
    <t>THLB Volume (m3)</t>
  </si>
  <si>
    <t>Slope THLB Volume m3</t>
  </si>
  <si>
    <t>Annual Yield m3/yr</t>
  </si>
  <si>
    <t xml:space="preserve">Slope THLB Volume </t>
  </si>
  <si>
    <t>Slope THLB Volume</t>
  </si>
  <si>
    <t>CFLB Area (ha)</t>
  </si>
  <si>
    <t>FIR</t>
  </si>
  <si>
    <t>CEDAR</t>
  </si>
  <si>
    <t>HEMLOCK</t>
  </si>
  <si>
    <t>BALSAM</t>
  </si>
  <si>
    <t>PINE</t>
  </si>
  <si>
    <t>SPRUCE</t>
  </si>
  <si>
    <t>CYPRESS</t>
  </si>
  <si>
    <t>DECIDUOUS</t>
  </si>
  <si>
    <r>
      <t>CFLB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</si>
  <si>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THLBAREA</t>
  </si>
  <si>
    <t>THLB_RVTOT</t>
  </si>
  <si>
    <t>Sum of THLBAREA</t>
  </si>
  <si>
    <t>Sum of THLB_RVTOT</t>
  </si>
  <si>
    <t>B.C. Timber Sales</t>
  </si>
  <si>
    <t>Good</t>
  </si>
  <si>
    <t>41-140 Years</t>
  </si>
  <si>
    <t>141+ Years</t>
  </si>
  <si>
    <t>Good Total</t>
  </si>
  <si>
    <t>Medium</t>
  </si>
  <si>
    <t>Medium Total</t>
  </si>
  <si>
    <t>Poor</t>
  </si>
  <si>
    <t>Poor Total</t>
  </si>
  <si>
    <t>B.C. Timber Sales Total</t>
  </si>
  <si>
    <t>Chawathil First Nation</t>
  </si>
  <si>
    <t>Chawathil First Nation Total</t>
  </si>
  <si>
    <t>Sts'ailes</t>
  </si>
  <si>
    <t>Sts'ailes Total</t>
  </si>
  <si>
    <t>Ts'elxweyeqw Forestry</t>
  </si>
  <si>
    <t>Ts'elxweyeqw Forestry Total</t>
  </si>
  <si>
    <t>BCTS -FNWL Prorated Volumes by Reserve Weighting</t>
  </si>
  <si>
    <t>Chawathil</t>
  </si>
  <si>
    <t>FN Allocation</t>
  </si>
  <si>
    <t>BCTS Reseve</t>
  </si>
  <si>
    <t>%</t>
  </si>
  <si>
    <t>Douglas</t>
  </si>
  <si>
    <t>Katzie Kwant.</t>
  </si>
  <si>
    <t>Stsailes</t>
  </si>
  <si>
    <t>Tselxwey</t>
  </si>
  <si>
    <t>Yale</t>
  </si>
  <si>
    <t>Yeild Estimate</t>
  </si>
  <si>
    <t>Moderate</t>
  </si>
  <si>
    <t>Residual TSA</t>
  </si>
  <si>
    <t>Chaw FNWL</t>
  </si>
  <si>
    <t>KK FNWL</t>
  </si>
  <si>
    <t>Stail FNWL</t>
  </si>
  <si>
    <t xml:space="preserve">Total </t>
  </si>
  <si>
    <t>check</t>
  </si>
  <si>
    <t>Economic Vol</t>
  </si>
  <si>
    <t>Slope Vol</t>
  </si>
  <si>
    <t>0-30</t>
  </si>
  <si>
    <t>31-70</t>
  </si>
  <si>
    <t>71+</t>
  </si>
  <si>
    <t>Check</t>
  </si>
  <si>
    <t>First Nation Woodland Proposal - BCTS portion of THLB Volume</t>
  </si>
  <si>
    <t>Oct.31, 2016 Map Version</t>
  </si>
  <si>
    <t>Age Class</t>
  </si>
  <si>
    <t xml:space="preserve">&gt;141 </t>
  </si>
  <si>
    <t>BCTS PROFILE</t>
  </si>
  <si>
    <t>FNWL Dft</t>
  </si>
  <si>
    <t>Total M3/yr</t>
  </si>
  <si>
    <t>BCTS Core Allocation for TSA</t>
  </si>
  <si>
    <t>Years of AAC</t>
  </si>
  <si>
    <t>m3</t>
  </si>
  <si>
    <t>Species</t>
  </si>
  <si>
    <t>Fir</t>
  </si>
  <si>
    <t>Ce</t>
  </si>
  <si>
    <t>Hem</t>
  </si>
  <si>
    <t>Bal</t>
  </si>
  <si>
    <t>Pine</t>
  </si>
  <si>
    <t>Spru</t>
  </si>
  <si>
    <t>Cyp</t>
  </si>
  <si>
    <t>Dec</t>
  </si>
  <si>
    <t>August 1, 2017 Licensee - Economic Zones</t>
  </si>
  <si>
    <t>Area (ha)</t>
  </si>
  <si>
    <t>Timber Harvesting Land Base (THLB): Based on Fraser TSA TSR 4 Timber Supply Analysis using a compilation of the best available information.</t>
  </si>
  <si>
    <t>Version 3 - First Nation Woodland Licence Analysis Forest Cover Data Sources:</t>
  </si>
  <si>
    <t>Vegetation Resource Inventory:  Attributes projected to 2016</t>
  </si>
  <si>
    <r>
      <t xml:space="preserve">Change Detection Mapping:  Denudation current to April 2017 using RESULTS </t>
    </r>
    <r>
      <rPr>
        <i/>
        <sz val="11"/>
        <color theme="1"/>
        <rFont val="Calibri"/>
        <family val="2"/>
        <scheme val="minor"/>
      </rPr>
      <t>forest_cover_inv_svw</t>
    </r>
    <r>
      <rPr>
        <sz val="11"/>
        <color theme="1"/>
        <rFont val="Calibri"/>
        <family val="2"/>
        <scheme val="minor"/>
      </rPr>
      <t xml:space="preserve"> dataset and Landsat imagery</t>
    </r>
  </si>
  <si>
    <t>August 1, 2017 FNWL - Economic Zones</t>
  </si>
  <si>
    <t>0-40 Years</t>
  </si>
  <si>
    <t>41-80 Years</t>
  </si>
  <si>
    <t>81-140 Years</t>
  </si>
  <si>
    <t>141+</t>
  </si>
  <si>
    <t>Katzie - Kwantlen First Nation</t>
  </si>
  <si>
    <t>Katzie - Kwantlen First Nation Total</t>
  </si>
  <si>
    <t>% species</t>
  </si>
  <si>
    <t xml:space="preserve">Residual TSA </t>
  </si>
  <si>
    <t>Combined FNWL</t>
  </si>
  <si>
    <t>0-140</t>
  </si>
  <si>
    <t>YEARS of AAC</t>
  </si>
  <si>
    <t>BCTS Combined Opportunity</t>
  </si>
  <si>
    <t>RESIDUAL TSA</t>
  </si>
  <si>
    <t>Total Species % from all FNWL with BCTS Reservation</t>
  </si>
  <si>
    <t xml:space="preserve">Species </t>
  </si>
  <si>
    <t xml:space="preserve">Volume </t>
  </si>
  <si>
    <t>SPECIES COMPARISON</t>
  </si>
  <si>
    <t>AGE CLASS COMPARISION</t>
  </si>
  <si>
    <t>SLOPE CLASS COMPARISON</t>
  </si>
  <si>
    <t>Combined Vol</t>
  </si>
  <si>
    <t>TSA Volume</t>
  </si>
  <si>
    <t>Benchmark TSA 2015</t>
  </si>
  <si>
    <t>Not Applicable</t>
  </si>
  <si>
    <t>Total of all FNWLs with BCTS Res</t>
  </si>
  <si>
    <t>Assumption:  That BCTS reservation volume would have equal opportunity to all volume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</si>
</sst>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double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/>
      <right/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theme="4" tint="0.39997558519241921"/>
      </bottom>
      <diagonal/>
    </border>
    <border>
      <left/>
      <right style="double">
        <color auto="1"/>
      </right>
      <top/>
      <bottom style="thin">
        <color theme="4" tint="0.39997558519241921"/>
      </bottom>
      <diagonal/>
    </border>
    <border>
      <left/>
      <right style="double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 style="double">
        <color auto="1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41">
    <xf numFmtId="0" fontId="0" fillId="0" borderId="0" xfId="0"/>
    <xf numFmtId="3" fontId="0" fillId="0" borderId="0" xfId="0" applyNumberFormat="1"/>
    <xf numFmtId="0" fontId="0" fillId="8" borderId="17" xfId="0" applyFont="1" applyFill="1" applyBorder="1" applyAlignment="1">
      <alignment horizontal="center" vertical="center"/>
    </xf>
    <xf numFmtId="0" fontId="0" fillId="8" borderId="14" xfId="0" applyFont="1" applyFill="1" applyBorder="1" applyAlignment="1">
      <alignment horizontal="center" vertical="center"/>
    </xf>
    <xf numFmtId="0" fontId="0" fillId="8" borderId="15" xfId="0" applyFont="1" applyFill="1" applyBorder="1" applyAlignment="1">
      <alignment horizontal="center" vertical="center"/>
    </xf>
    <xf numFmtId="0" fontId="0" fillId="9" borderId="14" xfId="0" applyFont="1" applyFill="1" applyBorder="1" applyAlignment="1">
      <alignment horizontal="center" vertical="center"/>
    </xf>
    <xf numFmtId="0" fontId="0" fillId="10" borderId="14" xfId="0" applyFont="1" applyFill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0" fontId="0" fillId="0" borderId="22" xfId="0" applyFont="1" applyBorder="1" applyAlignment="1">
      <alignment horizontal="left" indent="1"/>
    </xf>
    <xf numFmtId="3" fontId="0" fillId="0" borderId="23" xfId="0" applyNumberFormat="1" applyFont="1" applyBorder="1" applyAlignment="1">
      <alignment horizontal="center" vertical="center"/>
    </xf>
    <xf numFmtId="3" fontId="0" fillId="0" borderId="24" xfId="0" applyNumberFormat="1" applyFont="1" applyBorder="1" applyAlignment="1">
      <alignment horizontal="center" vertical="center"/>
    </xf>
    <xf numFmtId="3" fontId="0" fillId="7" borderId="26" xfId="0" applyNumberFormat="1" applyFont="1" applyFill="1" applyBorder="1" applyAlignment="1">
      <alignment horizontal="center" vertical="center"/>
    </xf>
    <xf numFmtId="3" fontId="0" fillId="11" borderId="26" xfId="0" applyNumberFormat="1" applyFont="1" applyFill="1" applyBorder="1" applyAlignment="1">
      <alignment horizontal="center" vertical="center"/>
    </xf>
    <xf numFmtId="9" fontId="0" fillId="0" borderId="0" xfId="2" applyFont="1" applyAlignment="1">
      <alignment horizontal="center"/>
    </xf>
    <xf numFmtId="3" fontId="5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/>
    <xf numFmtId="3" fontId="0" fillId="0" borderId="0" xfId="0" applyNumberFormat="1" applyBorder="1"/>
    <xf numFmtId="0" fontId="0" fillId="0" borderId="0" xfId="0" applyBorder="1"/>
    <xf numFmtId="9" fontId="0" fillId="0" borderId="34" xfId="2" applyFont="1" applyBorder="1" applyAlignment="1">
      <alignment horizontal="center"/>
    </xf>
    <xf numFmtId="3" fontId="2" fillId="0" borderId="36" xfId="0" applyNumberFormat="1" applyFont="1" applyBorder="1"/>
    <xf numFmtId="0" fontId="2" fillId="0" borderId="36" xfId="0" applyFont="1" applyBorder="1"/>
    <xf numFmtId="9" fontId="2" fillId="0" borderId="37" xfId="2" applyFont="1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14" borderId="0" xfId="0" applyFill="1"/>
    <xf numFmtId="0" fontId="0" fillId="14" borderId="0" xfId="0" applyFill="1" applyAlignment="1">
      <alignment horizontal="center"/>
    </xf>
    <xf numFmtId="0" fontId="0" fillId="14" borderId="9" xfId="0" applyFill="1" applyBorder="1"/>
    <xf numFmtId="0" fontId="0" fillId="14" borderId="34" xfId="0" applyFill="1" applyBorder="1"/>
    <xf numFmtId="9" fontId="0" fillId="0" borderId="0" xfId="2" applyFont="1" applyBorder="1" applyAlignment="1">
      <alignment horizontal="center"/>
    </xf>
    <xf numFmtId="0" fontId="0" fillId="14" borderId="2" xfId="0" applyFill="1" applyBorder="1"/>
    <xf numFmtId="0" fontId="0" fillId="14" borderId="33" xfId="0" applyFill="1" applyBorder="1"/>
    <xf numFmtId="0" fontId="0" fillId="14" borderId="35" xfId="0" applyFill="1" applyBorder="1"/>
    <xf numFmtId="0" fontId="0" fillId="14" borderId="36" xfId="0" applyFill="1" applyBorder="1"/>
    <xf numFmtId="0" fontId="0" fillId="14" borderId="37" xfId="0" applyFill="1" applyBorder="1"/>
    <xf numFmtId="0" fontId="7" fillId="0" borderId="0" xfId="0" applyFont="1" applyAlignment="1">
      <alignment horizontal="center"/>
    </xf>
    <xf numFmtId="0" fontId="2" fillId="14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6" fillId="0" borderId="0" xfId="0" applyFont="1"/>
    <xf numFmtId="164" fontId="0" fillId="0" borderId="0" xfId="1" applyNumberFormat="1" applyFont="1" applyBorder="1"/>
    <xf numFmtId="0" fontId="12" fillId="0" borderId="0" xfId="3"/>
    <xf numFmtId="0" fontId="2" fillId="0" borderId="40" xfId="0" applyFont="1" applyBorder="1" applyAlignment="1">
      <alignment horizontal="left"/>
    </xf>
    <xf numFmtId="3" fontId="0" fillId="0" borderId="41" xfId="0" applyNumberFormat="1" applyFont="1" applyBorder="1" applyAlignment="1">
      <alignment horizontal="center" vertical="center"/>
    </xf>
    <xf numFmtId="3" fontId="0" fillId="0" borderId="42" xfId="0" applyNumberFormat="1" applyFont="1" applyBorder="1" applyAlignment="1">
      <alignment horizontal="center" vertical="center"/>
    </xf>
    <xf numFmtId="3" fontId="0" fillId="0" borderId="43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left" indent="1"/>
    </xf>
    <xf numFmtId="3" fontId="0" fillId="0" borderId="0" xfId="0" applyNumberFormat="1" applyFont="1" applyBorder="1" applyAlignment="1">
      <alignment horizontal="center" vertical="center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left" indent="2"/>
    </xf>
    <xf numFmtId="3" fontId="0" fillId="0" borderId="44" xfId="0" applyNumberFormat="1" applyFont="1" applyBorder="1" applyAlignment="1">
      <alignment horizontal="center" vertical="center"/>
    </xf>
    <xf numFmtId="0" fontId="0" fillId="7" borderId="25" xfId="0" applyFill="1" applyBorder="1" applyAlignment="1">
      <alignment horizontal="left"/>
    </xf>
    <xf numFmtId="3" fontId="0" fillId="7" borderId="45" xfId="0" applyNumberFormat="1" applyFont="1" applyFill="1" applyBorder="1" applyAlignment="1">
      <alignment horizontal="center" vertical="center"/>
    </xf>
    <xf numFmtId="3" fontId="0" fillId="11" borderId="46" xfId="0" applyNumberFormat="1" applyFont="1" applyFill="1" applyBorder="1" applyAlignment="1">
      <alignment horizontal="center" vertical="center"/>
    </xf>
    <xf numFmtId="3" fontId="0" fillId="11" borderId="45" xfId="0" applyNumberFormat="1" applyFont="1" applyFill="1" applyBorder="1" applyAlignment="1">
      <alignment horizontal="center" vertical="center"/>
    </xf>
    <xf numFmtId="0" fontId="13" fillId="0" borderId="0" xfId="0" applyFont="1"/>
    <xf numFmtId="0" fontId="0" fillId="0" borderId="0" xfId="0" applyFont="1"/>
    <xf numFmtId="0" fontId="0" fillId="0" borderId="9" xfId="0" applyBorder="1" applyAlignment="1">
      <alignment horizontal="left" indent="2"/>
    </xf>
    <xf numFmtId="0" fontId="0" fillId="0" borderId="22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2" fillId="0" borderId="28" xfId="0" applyFont="1" applyBorder="1"/>
    <xf numFmtId="0" fontId="0" fillId="15" borderId="9" xfId="0" applyFill="1" applyBorder="1" applyAlignment="1">
      <alignment horizontal="center"/>
    </xf>
    <xf numFmtId="3" fontId="0" fillId="15" borderId="0" xfId="0" applyNumberFormat="1" applyFill="1" applyBorder="1"/>
    <xf numFmtId="9" fontId="0" fillId="15" borderId="34" xfId="2" applyFont="1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3" fontId="0" fillId="16" borderId="0" xfId="0" applyNumberFormat="1" applyFill="1" applyBorder="1"/>
    <xf numFmtId="0" fontId="0" fillId="16" borderId="0" xfId="0" applyFill="1" applyBorder="1"/>
    <xf numFmtId="9" fontId="0" fillId="16" borderId="34" xfId="2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3" fontId="0" fillId="7" borderId="0" xfId="0" applyNumberFormat="1" applyFill="1" applyBorder="1"/>
    <xf numFmtId="0" fontId="0" fillId="7" borderId="0" xfId="0" applyFill="1" applyBorder="1"/>
    <xf numFmtId="9" fontId="0" fillId="7" borderId="34" xfId="2" applyFont="1" applyFill="1" applyBorder="1" applyAlignment="1">
      <alignment horizontal="center"/>
    </xf>
    <xf numFmtId="0" fontId="0" fillId="17" borderId="9" xfId="0" applyFill="1" applyBorder="1" applyAlignment="1">
      <alignment horizontal="center"/>
    </xf>
    <xf numFmtId="3" fontId="0" fillId="17" borderId="0" xfId="0" applyNumberFormat="1" applyFill="1" applyBorder="1"/>
    <xf numFmtId="9" fontId="0" fillId="17" borderId="34" xfId="2" applyFont="1" applyFill="1" applyBorder="1" applyAlignment="1">
      <alignment horizontal="center"/>
    </xf>
    <xf numFmtId="164" fontId="5" fillId="14" borderId="0" xfId="0" applyNumberFormat="1" applyFont="1" applyFill="1"/>
    <xf numFmtId="0" fontId="2" fillId="0" borderId="27" xfId="0" applyFont="1" applyBorder="1"/>
    <xf numFmtId="164" fontId="0" fillId="0" borderId="29" xfId="0" applyNumberFormat="1" applyBorder="1"/>
    <xf numFmtId="0" fontId="0" fillId="0" borderId="30" xfId="0" applyBorder="1"/>
    <xf numFmtId="0" fontId="0" fillId="0" borderId="29" xfId="0" applyBorder="1"/>
    <xf numFmtId="3" fontId="0" fillId="0" borderId="30" xfId="0" applyNumberFormat="1" applyBorder="1"/>
    <xf numFmtId="0" fontId="0" fillId="0" borderId="0" xfId="0" applyBorder="1" applyAlignment="1">
      <alignment horizontal="right"/>
    </xf>
    <xf numFmtId="0" fontId="0" fillId="14" borderId="0" xfId="0" applyFill="1" applyBorder="1"/>
    <xf numFmtId="9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/>
    <xf numFmtId="9" fontId="2" fillId="0" borderId="0" xfId="0" applyNumberFormat="1" applyFont="1" applyBorder="1" applyAlignment="1">
      <alignment horizontal="center"/>
    </xf>
    <xf numFmtId="0" fontId="11" fillId="0" borderId="47" xfId="0" applyFont="1" applyBorder="1"/>
    <xf numFmtId="164" fontId="4" fillId="0" borderId="0" xfId="0" applyNumberFormat="1" applyFont="1" applyBorder="1"/>
    <xf numFmtId="0" fontId="2" fillId="0" borderId="0" xfId="0" applyFont="1" applyBorder="1"/>
    <xf numFmtId="165" fontId="0" fillId="0" borderId="7" xfId="0" applyNumberFormat="1" applyBorder="1"/>
    <xf numFmtId="164" fontId="11" fillId="0" borderId="48" xfId="0" applyNumberFormat="1" applyFont="1" applyBorder="1"/>
    <xf numFmtId="0" fontId="0" fillId="13" borderId="27" xfId="0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0" fillId="12" borderId="27" xfId="0" applyFill="1" applyBorder="1" applyAlignment="1">
      <alignment horizontal="center"/>
    </xf>
    <xf numFmtId="0" fontId="0" fillId="12" borderId="28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 wrapText="1"/>
    </xf>
    <xf numFmtId="3" fontId="0" fillId="2" borderId="14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0" fillId="3" borderId="8" xfId="0" applyNumberFormat="1" applyFill="1" applyBorder="1" applyAlignment="1">
      <alignment horizontal="center" vertical="center" wrapText="1"/>
    </xf>
    <xf numFmtId="3" fontId="0" fillId="3" borderId="14" xfId="0" applyNumberForma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39" xfId="0" applyNumberFormat="1" applyFont="1" applyFill="1" applyBorder="1" applyAlignment="1">
      <alignment horizontal="center" vertical="center" wrapText="1"/>
    </xf>
    <xf numFmtId="3" fontId="4" fillId="3" borderId="18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9" fontId="0" fillId="6" borderId="7" xfId="0" applyNumberFormat="1" applyFill="1" applyBorder="1" applyAlignment="1">
      <alignment horizontal="center" vertical="center"/>
    </xf>
    <xf numFmtId="9" fontId="0" fillId="6" borderId="4" xfId="0" applyNumberFormat="1" applyFill="1" applyBorder="1" applyAlignment="1">
      <alignment horizontal="center" vertical="center"/>
    </xf>
    <xf numFmtId="9" fontId="0" fillId="6" borderId="6" xfId="0" applyNumberFormat="1" applyFill="1" applyBorder="1" applyAlignment="1">
      <alignment horizontal="center" vertical="center"/>
    </xf>
    <xf numFmtId="3" fontId="0" fillId="8" borderId="10" xfId="0" applyNumberFormat="1" applyFont="1" applyFill="1" applyBorder="1" applyAlignment="1">
      <alignment horizontal="center" vertical="center" wrapText="1"/>
    </xf>
    <xf numFmtId="3" fontId="0" fillId="8" borderId="16" xfId="0" applyNumberFormat="1" applyFont="1" applyFill="1" applyBorder="1" applyAlignment="1">
      <alignment horizontal="center" vertical="center" wrapText="1"/>
    </xf>
    <xf numFmtId="3" fontId="0" fillId="8" borderId="7" xfId="0" applyNumberFormat="1" applyFont="1" applyFill="1" applyBorder="1" applyAlignment="1">
      <alignment horizontal="center" vertical="center" wrapText="1"/>
    </xf>
    <xf numFmtId="3" fontId="0" fillId="8" borderId="4" xfId="0" applyNumberFormat="1" applyFont="1" applyFill="1" applyBorder="1" applyAlignment="1">
      <alignment horizontal="center" vertical="center" wrapText="1"/>
    </xf>
    <xf numFmtId="3" fontId="0" fillId="8" borderId="6" xfId="0" applyNumberFormat="1" applyFont="1" applyFill="1" applyBorder="1" applyAlignment="1">
      <alignment horizontal="center" vertical="center" wrapText="1"/>
    </xf>
    <xf numFmtId="3" fontId="0" fillId="8" borderId="1" xfId="0" applyNumberFormat="1" applyFont="1" applyFill="1" applyBorder="1" applyAlignment="1">
      <alignment horizontal="center" vertical="center" wrapText="1"/>
    </xf>
    <xf numFmtId="3" fontId="0" fillId="8" borderId="14" xfId="0" applyNumberFormat="1" applyFont="1" applyFill="1" applyBorder="1" applyAlignment="1">
      <alignment horizontal="center" vertical="center" wrapText="1"/>
    </xf>
    <xf numFmtId="3" fontId="0" fillId="8" borderId="12" xfId="0" applyNumberFormat="1" applyFill="1" applyBorder="1" applyAlignment="1">
      <alignment horizontal="center" vertical="center" wrapText="1"/>
    </xf>
    <xf numFmtId="3" fontId="0" fillId="8" borderId="18" xfId="0" applyNumberFormat="1" applyFill="1" applyBorder="1" applyAlignment="1">
      <alignment horizontal="center" vertical="center" wrapText="1"/>
    </xf>
    <xf numFmtId="3" fontId="0" fillId="9" borderId="10" xfId="0" applyNumberFormat="1" applyFont="1" applyFill="1" applyBorder="1" applyAlignment="1">
      <alignment horizontal="center" vertical="center" wrapText="1"/>
    </xf>
    <xf numFmtId="3" fontId="0" fillId="9" borderId="16" xfId="0" applyNumberFormat="1" applyFont="1" applyFill="1" applyBorder="1" applyAlignment="1">
      <alignment horizontal="center" vertical="center" wrapText="1"/>
    </xf>
    <xf numFmtId="3" fontId="0" fillId="9" borderId="7" xfId="0" applyNumberFormat="1" applyFont="1" applyFill="1" applyBorder="1" applyAlignment="1">
      <alignment horizontal="center" vertical="center" wrapText="1"/>
    </xf>
    <xf numFmtId="3" fontId="0" fillId="9" borderId="4" xfId="0" applyNumberFormat="1" applyFont="1" applyFill="1" applyBorder="1" applyAlignment="1">
      <alignment horizontal="center" vertical="center" wrapText="1"/>
    </xf>
    <xf numFmtId="3" fontId="0" fillId="9" borderId="6" xfId="0" applyNumberFormat="1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 wrapText="1"/>
    </xf>
    <xf numFmtId="3" fontId="0" fillId="9" borderId="14" xfId="0" applyNumberFormat="1" applyFont="1" applyFill="1" applyBorder="1" applyAlignment="1">
      <alignment horizontal="center" vertical="center" wrapText="1"/>
    </xf>
    <xf numFmtId="3" fontId="0" fillId="9" borderId="1" xfId="0" applyNumberFormat="1" applyFill="1" applyBorder="1" applyAlignment="1">
      <alignment horizontal="center" vertical="center" wrapText="1"/>
    </xf>
    <xf numFmtId="3" fontId="0" fillId="9" borderId="14" xfId="0" applyNumberFormat="1" applyFill="1" applyBorder="1" applyAlignment="1">
      <alignment horizontal="center" vertical="center" wrapText="1"/>
    </xf>
    <xf numFmtId="3" fontId="0" fillId="10" borderId="13" xfId="0" applyNumberFormat="1" applyFont="1" applyFill="1" applyBorder="1" applyAlignment="1">
      <alignment horizontal="center" vertical="center" wrapText="1"/>
    </xf>
    <xf numFmtId="3" fontId="0" fillId="10" borderId="17" xfId="0" applyNumberFormat="1" applyFont="1" applyFill="1" applyBorder="1" applyAlignment="1">
      <alignment horizontal="center" vertical="center" wrapText="1"/>
    </xf>
    <xf numFmtId="3" fontId="0" fillId="10" borderId="7" xfId="0" applyNumberFormat="1" applyFont="1" applyFill="1" applyBorder="1" applyAlignment="1">
      <alignment horizontal="center" vertical="center" wrapText="1"/>
    </xf>
    <xf numFmtId="3" fontId="0" fillId="10" borderId="4" xfId="0" applyNumberFormat="1" applyFont="1" applyFill="1" applyBorder="1" applyAlignment="1">
      <alignment horizontal="center" vertical="center" wrapText="1"/>
    </xf>
    <xf numFmtId="3" fontId="0" fillId="10" borderId="6" xfId="0" applyNumberFormat="1" applyFont="1" applyFill="1" applyBorder="1" applyAlignment="1">
      <alignment horizontal="center" vertical="center" wrapText="1"/>
    </xf>
    <xf numFmtId="3" fontId="0" fillId="10" borderId="1" xfId="0" applyNumberFormat="1" applyFont="1" applyFill="1" applyBorder="1" applyAlignment="1">
      <alignment horizontal="center" vertical="center" wrapText="1"/>
    </xf>
    <xf numFmtId="3" fontId="0" fillId="10" borderId="14" xfId="0" applyNumberFormat="1" applyFont="1" applyFill="1" applyBorder="1" applyAlignment="1">
      <alignment horizontal="center" vertical="center" wrapText="1"/>
    </xf>
    <xf numFmtId="3" fontId="0" fillId="10" borderId="1" xfId="0" applyNumberFormat="1" applyFill="1" applyBorder="1" applyAlignment="1">
      <alignment horizontal="center" vertical="center" wrapText="1"/>
    </xf>
    <xf numFmtId="3" fontId="0" fillId="10" borderId="14" xfId="0" applyNumberForma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7" borderId="8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7" borderId="9" xfId="0" applyNumberFormat="1" applyFill="1" applyBorder="1" applyAlignment="1">
      <alignment horizontal="center" vertical="center" wrapText="1"/>
    </xf>
    <xf numFmtId="3" fontId="0" fillId="7" borderId="15" xfId="0" applyNumberForma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3" fontId="0" fillId="8" borderId="11" xfId="0" applyNumberFormat="1" applyFont="1" applyFill="1" applyBorder="1" applyAlignment="1">
      <alignment horizontal="center" vertical="center" wrapText="1"/>
    </xf>
    <xf numFmtId="3" fontId="0" fillId="8" borderId="1" xfId="0" applyNumberFormat="1" applyFill="1" applyBorder="1" applyAlignment="1">
      <alignment horizontal="center" vertical="center" wrapText="1"/>
    </xf>
    <xf numFmtId="3" fontId="0" fillId="8" borderId="18" xfId="0" applyNumberFormat="1" applyFont="1" applyFill="1" applyBorder="1" applyAlignment="1">
      <alignment horizontal="center" vertical="center" wrapText="1"/>
    </xf>
    <xf numFmtId="3" fontId="0" fillId="9" borderId="13" xfId="0" applyNumberFormat="1" applyFont="1" applyFill="1" applyBorder="1" applyAlignment="1">
      <alignment horizontal="center" vertical="center" wrapText="1"/>
    </xf>
    <xf numFmtId="3" fontId="0" fillId="9" borderId="17" xfId="0" applyNumberFormat="1" applyFont="1" applyFill="1" applyBorder="1" applyAlignment="1">
      <alignment horizontal="center" vertical="center" wrapText="1"/>
    </xf>
    <xf numFmtId="3" fontId="0" fillId="9" borderId="11" xfId="0" applyNumberFormat="1" applyFont="1" applyFill="1" applyBorder="1" applyAlignment="1">
      <alignment horizontal="center" vertical="center" wrapText="1"/>
    </xf>
    <xf numFmtId="3" fontId="0" fillId="10" borderId="11" xfId="0" applyNumberFormat="1" applyFont="1" applyFill="1" applyBorder="1" applyAlignment="1">
      <alignment horizontal="center" vertical="center" wrapText="1"/>
    </xf>
    <xf numFmtId="0" fontId="0" fillId="12" borderId="30" xfId="0" applyFill="1" applyBorder="1" applyAlignment="1">
      <alignment horizontal="center"/>
    </xf>
    <xf numFmtId="164" fontId="0" fillId="0" borderId="11" xfId="1" applyNumberFormat="1" applyFont="1" applyBorder="1"/>
    <xf numFmtId="0" fontId="2" fillId="12" borderId="29" xfId="0" applyFont="1" applyFill="1" applyBorder="1"/>
    <xf numFmtId="0" fontId="0" fillId="12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4" fontId="5" fillId="0" borderId="11" xfId="1" applyNumberFormat="1" applyFont="1" applyBorder="1"/>
    <xf numFmtId="0" fontId="0" fillId="0" borderId="11" xfId="0" applyBorder="1"/>
    <xf numFmtId="0" fontId="5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14" borderId="11" xfId="1" applyNumberFormat="1" applyFont="1" applyFill="1" applyBorder="1"/>
    <xf numFmtId="9" fontId="6" fillId="0" borderId="0" xfId="0" applyNumberFormat="1" applyFont="1" applyAlignment="1">
      <alignment horizontal="center"/>
    </xf>
    <xf numFmtId="0" fontId="2" fillId="0" borderId="0" xfId="0" applyFont="1" applyAlignment="1"/>
    <xf numFmtId="0" fontId="0" fillId="12" borderId="38" xfId="0" applyFill="1" applyBorder="1" applyAlignment="1">
      <alignment horizontal="center"/>
    </xf>
    <xf numFmtId="164" fontId="5" fillId="0" borderId="0" xfId="0" applyNumberFormat="1" applyFont="1" applyBorder="1"/>
    <xf numFmtId="0" fontId="0" fillId="18" borderId="49" xfId="0" applyFill="1" applyBorder="1" applyAlignment="1">
      <alignment horizontal="center"/>
    </xf>
    <xf numFmtId="0" fontId="0" fillId="18" borderId="50" xfId="0" applyFill="1" applyBorder="1" applyAlignment="1">
      <alignment horizontal="center"/>
    </xf>
    <xf numFmtId="9" fontId="0" fillId="0" borderId="51" xfId="2" applyFont="1" applyBorder="1" applyAlignment="1">
      <alignment horizontal="center"/>
    </xf>
    <xf numFmtId="164" fontId="0" fillId="0" borderId="50" xfId="1" applyNumberFormat="1" applyFont="1" applyBorder="1"/>
    <xf numFmtId="0" fontId="0" fillId="0" borderId="50" xfId="0" applyBorder="1" applyAlignment="1">
      <alignment horizontal="center"/>
    </xf>
    <xf numFmtId="9" fontId="0" fillId="0" borderId="50" xfId="2" applyFont="1" applyBorder="1" applyAlignment="1">
      <alignment horizontal="center"/>
    </xf>
    <xf numFmtId="9" fontId="0" fillId="0" borderId="50" xfId="0" applyNumberFormat="1" applyBorder="1" applyAlignment="1">
      <alignment horizontal="center"/>
    </xf>
    <xf numFmtId="0" fontId="0" fillId="0" borderId="50" xfId="0" applyBorder="1"/>
    <xf numFmtId="9" fontId="0" fillId="0" borderId="52" xfId="0" applyNumberFormat="1" applyBorder="1" applyAlignment="1">
      <alignment horizontal="center"/>
    </xf>
    <xf numFmtId="0" fontId="0" fillId="12" borderId="29" xfId="0" applyFill="1" applyBorder="1" applyAlignment="1">
      <alignment horizontal="center"/>
    </xf>
    <xf numFmtId="164" fontId="0" fillId="0" borderId="48" xfId="1" applyNumberFormat="1" applyFont="1" applyBorder="1"/>
    <xf numFmtId="9" fontId="0" fillId="0" borderId="53" xfId="2" applyFont="1" applyBorder="1" applyAlignment="1">
      <alignment horizontal="center"/>
    </xf>
    <xf numFmtId="164" fontId="0" fillId="0" borderId="30" xfId="1" applyNumberFormat="1" applyFont="1" applyBorder="1"/>
    <xf numFmtId="0" fontId="0" fillId="14" borderId="29" xfId="0" applyFill="1" applyBorder="1"/>
    <xf numFmtId="0" fontId="0" fillId="14" borderId="30" xfId="0" applyFill="1" applyBorder="1"/>
    <xf numFmtId="0" fontId="0" fillId="0" borderId="30" xfId="0" applyBorder="1" applyAlignment="1">
      <alignment horizontal="center"/>
    </xf>
    <xf numFmtId="164" fontId="0" fillId="0" borderId="29" xfId="1" applyNumberFormat="1" applyFont="1" applyBorder="1"/>
    <xf numFmtId="9" fontId="0" fillId="0" borderId="30" xfId="2" applyFont="1" applyBorder="1" applyAlignment="1">
      <alignment horizontal="center"/>
    </xf>
    <xf numFmtId="164" fontId="5" fillId="0" borderId="29" xfId="0" applyNumberFormat="1" applyFont="1" applyBorder="1"/>
    <xf numFmtId="9" fontId="0" fillId="0" borderId="30" xfId="0" applyNumberFormat="1" applyBorder="1" applyAlignment="1">
      <alignment horizontal="center"/>
    </xf>
    <xf numFmtId="164" fontId="5" fillId="0" borderId="29" xfId="1" applyNumberFormat="1" applyFont="1" applyBorder="1"/>
    <xf numFmtId="164" fontId="5" fillId="0" borderId="31" xfId="1" applyNumberFormat="1" applyFont="1" applyBorder="1"/>
    <xf numFmtId="0" fontId="0" fillId="0" borderId="32" xfId="0" applyBorder="1" applyAlignment="1">
      <alignment horizontal="center"/>
    </xf>
    <xf numFmtId="3" fontId="5" fillId="0" borderId="29" xfId="0" applyNumberFormat="1" applyFont="1" applyBorder="1"/>
    <xf numFmtId="3" fontId="6" fillId="0" borderId="31" xfId="0" applyNumberFormat="1" applyFont="1" applyBorder="1"/>
    <xf numFmtId="9" fontId="0" fillId="0" borderId="32" xfId="0" applyNumberFormat="1" applyBorder="1" applyAlignment="1">
      <alignment horizontal="center"/>
    </xf>
    <xf numFmtId="0" fontId="0" fillId="13" borderId="29" xfId="0" applyFill="1" applyBorder="1" applyAlignment="1">
      <alignment horizontal="center"/>
    </xf>
    <xf numFmtId="0" fontId="2" fillId="13" borderId="30" xfId="0" applyFont="1" applyFill="1" applyBorder="1" applyAlignment="1">
      <alignment horizontal="center"/>
    </xf>
    <xf numFmtId="0" fontId="0" fillId="14" borderId="0" xfId="0" applyFill="1" applyBorder="1" applyAlignment="1">
      <alignment horizontal="center"/>
    </xf>
    <xf numFmtId="3" fontId="0" fillId="0" borderId="48" xfId="0" applyNumberFormat="1" applyBorder="1"/>
    <xf numFmtId="43" fontId="0" fillId="0" borderId="48" xfId="1" applyNumberFormat="1" applyFont="1" applyBorder="1"/>
    <xf numFmtId="3" fontId="0" fillId="0" borderId="7" xfId="0" applyNumberFormat="1" applyBorder="1"/>
    <xf numFmtId="3" fontId="5" fillId="0" borderId="7" xfId="0" applyNumberFormat="1" applyFont="1" applyBorder="1"/>
    <xf numFmtId="0" fontId="0" fillId="0" borderId="7" xfId="0" applyBorder="1" applyAlignment="1">
      <alignment horizontal="center"/>
    </xf>
    <xf numFmtId="0" fontId="0" fillId="12" borderId="54" xfId="0" applyFill="1" applyBorder="1" applyAlignment="1">
      <alignment horizontal="center"/>
    </xf>
    <xf numFmtId="0" fontId="0" fillId="12" borderId="55" xfId="0" applyFill="1" applyBorder="1" applyAlignment="1">
      <alignment horizontal="center"/>
    </xf>
    <xf numFmtId="0" fontId="0" fillId="12" borderId="56" xfId="0" applyFill="1" applyBorder="1" applyAlignment="1">
      <alignment horizontal="center"/>
    </xf>
    <xf numFmtId="164" fontId="0" fillId="14" borderId="30" xfId="1" applyNumberFormat="1" applyFont="1" applyFill="1" applyBorder="1"/>
    <xf numFmtId="164" fontId="14" fillId="14" borderId="30" xfId="1" applyNumberFormat="1" applyFont="1" applyFill="1" applyBorder="1"/>
    <xf numFmtId="164" fontId="6" fillId="14" borderId="30" xfId="1" applyNumberFormat="1" applyFont="1" applyFill="1" applyBorder="1"/>
    <xf numFmtId="0" fontId="0" fillId="0" borderId="48" xfId="0" applyBorder="1"/>
    <xf numFmtId="164" fontId="5" fillId="14" borderId="30" xfId="0" applyNumberFormat="1" applyFont="1" applyFill="1" applyBorder="1"/>
    <xf numFmtId="1" fontId="0" fillId="0" borderId="48" xfId="0" applyNumberFormat="1" applyBorder="1"/>
    <xf numFmtId="164" fontId="5" fillId="0" borderId="48" xfId="1" applyNumberFormat="1" applyFont="1" applyBorder="1"/>
    <xf numFmtId="164" fontId="5" fillId="14" borderId="30" xfId="1" applyNumberFormat="1" applyFont="1" applyFill="1" applyBorder="1"/>
    <xf numFmtId="0" fontId="0" fillId="0" borderId="48" xfId="0" applyBorder="1" applyAlignment="1">
      <alignment horizontal="center"/>
    </xf>
    <xf numFmtId="9" fontId="0" fillId="0" borderId="48" xfId="0" applyNumberFormat="1" applyFill="1" applyBorder="1" applyAlignment="1">
      <alignment horizontal="center"/>
    </xf>
    <xf numFmtId="9" fontId="0" fillId="0" borderId="57" xfId="0" applyNumberFormat="1" applyFill="1" applyBorder="1" applyAlignment="1">
      <alignment horizontal="center"/>
    </xf>
    <xf numFmtId="164" fontId="5" fillId="14" borderId="58" xfId="1" applyNumberFormat="1" applyFont="1" applyFill="1" applyBorder="1"/>
    <xf numFmtId="164" fontId="5" fillId="0" borderId="58" xfId="1" applyNumberFormat="1" applyFont="1" applyBorder="1"/>
    <xf numFmtId="0" fontId="0" fillId="14" borderId="32" xfId="0" applyFill="1" applyBorder="1"/>
    <xf numFmtId="0" fontId="2" fillId="0" borderId="29" xfId="0" applyFont="1" applyBorder="1"/>
    <xf numFmtId="9" fontId="15" fillId="0" borderId="53" xfId="2" applyFont="1" applyBorder="1" applyAlignment="1">
      <alignment horizontal="center"/>
    </xf>
    <xf numFmtId="9" fontId="0" fillId="14" borderId="35" xfId="2" applyFont="1" applyFill="1" applyBorder="1" applyAlignment="1">
      <alignment horizontal="center"/>
    </xf>
    <xf numFmtId="9" fontId="0" fillId="14" borderId="36" xfId="2" applyFont="1" applyFill="1" applyBorder="1" applyAlignment="1">
      <alignment horizontal="center"/>
    </xf>
    <xf numFmtId="0" fontId="0" fillId="14" borderId="37" xfId="0" applyFill="1" applyBorder="1" applyAlignment="1">
      <alignment horizontal="center"/>
    </xf>
    <xf numFmtId="0" fontId="0" fillId="14" borderId="60" xfId="0" applyFill="1" applyBorder="1"/>
    <xf numFmtId="0" fontId="0" fillId="14" borderId="61" xfId="0" applyFill="1" applyBorder="1"/>
    <xf numFmtId="0" fontId="0" fillId="14" borderId="59" xfId="0" applyFill="1" applyBorder="1"/>
    <xf numFmtId="0" fontId="0" fillId="14" borderId="62" xfId="0" applyFill="1" applyBorder="1" applyAlignment="1">
      <alignment horizontal="center"/>
    </xf>
    <xf numFmtId="0" fontId="0" fillId="14" borderId="59" xfId="0" applyFill="1" applyBorder="1" applyAlignment="1">
      <alignment horizontal="center"/>
    </xf>
    <xf numFmtId="0" fontId="0" fillId="14" borderId="62" xfId="0" applyFill="1" applyBorder="1"/>
    <xf numFmtId="0" fontId="2" fillId="0" borderId="35" xfId="0" applyFont="1" applyBorder="1" applyAlignment="1">
      <alignment horizontal="center"/>
    </xf>
    <xf numFmtId="164" fontId="2" fillId="0" borderId="0" xfId="0" applyNumberFormat="1" applyFont="1" applyBorder="1"/>
    <xf numFmtId="0" fontId="5" fillId="0" borderId="58" xfId="0" applyFont="1" applyFill="1" applyBorder="1"/>
  </cellXfs>
  <cellStyles count="4">
    <cellStyle name="Comma" xfId="1" builtinId="3"/>
    <cellStyle name="Explanatory Text" xfId="3" builtinId="5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zoomScaleNormal="100" workbookViewId="0">
      <selection activeCell="J6" sqref="J5:J6"/>
    </sheetView>
  </sheetViews>
  <sheetFormatPr defaultRowHeight="14.4" x14ac:dyDescent="0.3"/>
  <cols>
    <col min="1" max="1" width="12.33203125" customWidth="1"/>
    <col min="2" max="2" width="15.88671875" customWidth="1"/>
    <col min="3" max="3" width="13.5546875" customWidth="1"/>
    <col min="4" max="4" width="12" customWidth="1"/>
    <col min="5" max="5" width="11.33203125" bestFit="1" customWidth="1"/>
    <col min="6" max="6" width="12.6640625" bestFit="1" customWidth="1"/>
    <col min="7" max="7" width="11.6640625" bestFit="1" customWidth="1"/>
    <col min="8" max="8" width="16.33203125" customWidth="1"/>
    <col min="9" max="9" width="11.109375" customWidth="1"/>
    <col min="10" max="10" width="16.33203125" customWidth="1"/>
    <col min="11" max="11" width="17.109375" customWidth="1"/>
    <col min="12" max="12" width="11.6640625" customWidth="1"/>
  </cols>
  <sheetData>
    <row r="1" spans="1:13" ht="18" x14ac:dyDescent="0.35">
      <c r="A1" s="16" t="s">
        <v>42</v>
      </c>
      <c r="B1" s="16"/>
      <c r="C1" s="16"/>
      <c r="D1" s="16"/>
      <c r="E1" s="16"/>
    </row>
    <row r="2" spans="1:13" ht="15" thickBot="1" x14ac:dyDescent="0.35">
      <c r="A2" s="23" t="s">
        <v>71</v>
      </c>
      <c r="B2" s="24" t="s">
        <v>52</v>
      </c>
      <c r="C2" s="24" t="s">
        <v>44</v>
      </c>
      <c r="D2" s="24" t="s">
        <v>45</v>
      </c>
      <c r="E2" s="25" t="s">
        <v>46</v>
      </c>
    </row>
    <row r="3" spans="1:13" x14ac:dyDescent="0.3">
      <c r="A3" s="67" t="s">
        <v>43</v>
      </c>
      <c r="B3" s="68">
        <f>'FNWL '!D22</f>
        <v>18720.891169809249</v>
      </c>
      <c r="C3" s="69">
        <v>13890</v>
      </c>
      <c r="D3" s="68">
        <f>B3-C3</f>
        <v>4830.8911698092488</v>
      </c>
      <c r="E3" s="70">
        <f>D3/B3</f>
        <v>0.25804814129788417</v>
      </c>
      <c r="G3" s="79" t="s">
        <v>103</v>
      </c>
      <c r="H3" s="63"/>
      <c r="I3" s="87"/>
      <c r="J3" s="87"/>
      <c r="K3" s="88"/>
      <c r="L3" s="88"/>
    </row>
    <row r="4" spans="1:13" x14ac:dyDescent="0.3">
      <c r="A4" s="39" t="s">
        <v>47</v>
      </c>
      <c r="B4" s="17" t="s">
        <v>114</v>
      </c>
      <c r="C4" s="17">
        <v>6406</v>
      </c>
      <c r="D4" s="17">
        <v>0</v>
      </c>
      <c r="E4" s="19">
        <v>0</v>
      </c>
      <c r="G4" s="80">
        <f>H16</f>
        <v>16699910.106080769</v>
      </c>
      <c r="H4" s="81" t="s">
        <v>75</v>
      </c>
      <c r="I4" s="84"/>
      <c r="J4" s="84"/>
      <c r="K4" s="42"/>
      <c r="L4" s="31"/>
    </row>
    <row r="5" spans="1:13" x14ac:dyDescent="0.3">
      <c r="A5" s="64" t="s">
        <v>48</v>
      </c>
      <c r="B5" s="65">
        <f>'FNWL '!D36</f>
        <v>24336.745082176785</v>
      </c>
      <c r="C5" s="65">
        <v>18333</v>
      </c>
      <c r="D5" s="65">
        <v>5000</v>
      </c>
      <c r="E5" s="66">
        <f t="shared" ref="E4:E8" si="0">D5/B5</f>
        <v>0.20545064605462754</v>
      </c>
      <c r="G5" s="82" t="s">
        <v>73</v>
      </c>
      <c r="H5" s="81"/>
      <c r="I5" s="84"/>
      <c r="J5" s="84"/>
      <c r="K5" s="42"/>
      <c r="L5" s="86"/>
    </row>
    <row r="6" spans="1:13" x14ac:dyDescent="0.3">
      <c r="A6" s="71" t="s">
        <v>49</v>
      </c>
      <c r="B6" s="72">
        <f>'FNWL '!D50</f>
        <v>71046.695636949662</v>
      </c>
      <c r="C6" s="73">
        <v>27728</v>
      </c>
      <c r="D6" s="72">
        <f t="shared" ref="D6:D7" si="1">B6-C6</f>
        <v>43318.695636949662</v>
      </c>
      <c r="E6" s="74">
        <f t="shared" si="0"/>
        <v>0.60972146907872038</v>
      </c>
      <c r="G6" s="82" t="s">
        <v>74</v>
      </c>
      <c r="H6" s="83">
        <v>246745</v>
      </c>
      <c r="I6" s="84"/>
      <c r="J6" s="84"/>
      <c r="K6" s="42"/>
      <c r="L6" s="31"/>
    </row>
    <row r="7" spans="1:13" x14ac:dyDescent="0.3">
      <c r="A7" s="75" t="s">
        <v>50</v>
      </c>
      <c r="B7" s="76">
        <v>79481</v>
      </c>
      <c r="C7" s="76">
        <v>40250</v>
      </c>
      <c r="D7" s="76">
        <f t="shared" si="1"/>
        <v>39231</v>
      </c>
      <c r="E7" s="77">
        <f t="shared" si="0"/>
        <v>0.4935896629383123</v>
      </c>
      <c r="G7" s="94">
        <f>G4/H6</f>
        <v>67.680845026569003</v>
      </c>
      <c r="H7" s="95" t="s">
        <v>102</v>
      </c>
      <c r="I7" s="87"/>
      <c r="J7" s="87"/>
      <c r="K7" s="89"/>
      <c r="L7" s="90"/>
    </row>
    <row r="8" spans="1:13" x14ac:dyDescent="0.3">
      <c r="A8" s="39" t="s">
        <v>51</v>
      </c>
      <c r="B8" s="17" t="s">
        <v>114</v>
      </c>
      <c r="C8" s="17">
        <v>4180</v>
      </c>
      <c r="D8" s="17">
        <v>0</v>
      </c>
      <c r="E8" s="19">
        <v>0</v>
      </c>
      <c r="G8" s="18"/>
      <c r="H8" s="91"/>
    </row>
    <row r="9" spans="1:13" x14ac:dyDescent="0.3">
      <c r="A9" s="238" t="s">
        <v>72</v>
      </c>
      <c r="B9" s="20">
        <f>SUM(B3:B8)</f>
        <v>193585.3318889357</v>
      </c>
      <c r="C9" s="21"/>
      <c r="D9" s="20">
        <f>SUM(D3:D8)</f>
        <v>92380.586806758918</v>
      </c>
      <c r="E9" s="22">
        <f>D9/B9</f>
        <v>0.477208608241867</v>
      </c>
      <c r="F9" s="1"/>
      <c r="G9" s="239" t="s">
        <v>116</v>
      </c>
      <c r="H9" s="92"/>
      <c r="I9" s="93"/>
      <c r="J9" s="40"/>
    </row>
    <row r="10" spans="1:13" ht="15" thickBot="1" x14ac:dyDescent="0.35"/>
    <row r="11" spans="1:13" x14ac:dyDescent="0.3">
      <c r="A11" s="98" t="s">
        <v>67</v>
      </c>
      <c r="B11" s="174"/>
      <c r="C11" s="210" t="s">
        <v>66</v>
      </c>
      <c r="D11" s="211"/>
      <c r="E11" s="211"/>
      <c r="F11" s="211"/>
      <c r="G11" s="212"/>
      <c r="H11" s="98" t="s">
        <v>70</v>
      </c>
      <c r="I11" s="99"/>
      <c r="J11" s="176" t="s">
        <v>104</v>
      </c>
      <c r="K11" s="96" t="s">
        <v>113</v>
      </c>
      <c r="L11" s="97"/>
    </row>
    <row r="12" spans="1:13" ht="15" thickBot="1" x14ac:dyDescent="0.35">
      <c r="A12" s="163" t="s">
        <v>60</v>
      </c>
      <c r="B12" s="164" t="s">
        <v>54</v>
      </c>
      <c r="C12" s="185" t="s">
        <v>55</v>
      </c>
      <c r="D12" s="164" t="s">
        <v>56</v>
      </c>
      <c r="E12" s="164" t="s">
        <v>57</v>
      </c>
      <c r="F12" s="164" t="s">
        <v>50</v>
      </c>
      <c r="G12" s="26"/>
      <c r="H12" s="185" t="s">
        <v>111</v>
      </c>
      <c r="I12" s="161" t="s">
        <v>46</v>
      </c>
      <c r="J12" s="177" t="s">
        <v>46</v>
      </c>
      <c r="K12" s="202" t="s">
        <v>112</v>
      </c>
      <c r="L12" s="203" t="s">
        <v>46</v>
      </c>
    </row>
    <row r="13" spans="1:13" x14ac:dyDescent="0.3">
      <c r="A13" s="165" t="s">
        <v>27</v>
      </c>
      <c r="B13" s="207">
        <f>'BCTS Residual TSA'!C8</f>
        <v>4181689.7016382972</v>
      </c>
      <c r="C13" s="186">
        <v>0</v>
      </c>
      <c r="D13" s="162">
        <f>E5*'FNWL '!C29</f>
        <v>383133.37206313945</v>
      </c>
      <c r="E13" s="162">
        <f>E6*'FNWL '!C43</f>
        <v>2254189.0202276758</v>
      </c>
      <c r="F13" s="162">
        <f>E7*'FNWL '!C57</f>
        <v>2671079.0561236851</v>
      </c>
      <c r="G13" s="213"/>
      <c r="H13" s="186">
        <f>SUM(B13:F13)</f>
        <v>9490091.150052797</v>
      </c>
      <c r="I13" s="228">
        <f>H13/H16</f>
        <v>0.56827199007480089</v>
      </c>
      <c r="J13" s="178">
        <v>0.52</v>
      </c>
      <c r="K13" s="186">
        <v>44091969</v>
      </c>
      <c r="L13" s="228">
        <f>K13/$K$16</f>
        <v>0.57497528753381322</v>
      </c>
    </row>
    <row r="14" spans="1:13" x14ac:dyDescent="0.3">
      <c r="A14" s="165" t="s">
        <v>53</v>
      </c>
      <c r="B14" s="207">
        <f>'BCTS Residual TSA'!C12</f>
        <v>5317977.9599174848</v>
      </c>
      <c r="C14" s="186">
        <f>E3*'FNWL '!C21</f>
        <v>316027.35467752203</v>
      </c>
      <c r="D14" s="162">
        <v>0</v>
      </c>
      <c r="E14" s="162">
        <f>E6*'FNWL '!C49</f>
        <v>0</v>
      </c>
      <c r="F14" s="162">
        <f>E7*'FNWL '!C63</f>
        <v>1169.8288770669722</v>
      </c>
      <c r="G14" s="213"/>
      <c r="H14" s="186">
        <f t="shared" ref="H14:H15" si="2">SUM(B14:F14)</f>
        <v>5635175.1434720736</v>
      </c>
      <c r="I14" s="187">
        <f>H14/H16</f>
        <v>0.33743745371540618</v>
      </c>
      <c r="J14" s="178">
        <v>0.32</v>
      </c>
      <c r="K14" s="186">
        <v>20933916</v>
      </c>
      <c r="L14" s="187">
        <f>K14/$K$16</f>
        <v>0.27298586668489883</v>
      </c>
      <c r="M14" s="43"/>
    </row>
    <row r="15" spans="1:13" x14ac:dyDescent="0.3">
      <c r="A15" s="165" t="s">
        <v>33</v>
      </c>
      <c r="B15" s="207">
        <f>'BCTS Residual TSA'!C16</f>
        <v>1574643.8125558977</v>
      </c>
      <c r="C15" s="186">
        <v>0</v>
      </c>
      <c r="D15" s="162">
        <v>0</v>
      </c>
      <c r="E15" s="162">
        <v>0</v>
      </c>
      <c r="F15" s="162">
        <v>0</v>
      </c>
      <c r="G15" s="213"/>
      <c r="H15" s="186">
        <f t="shared" si="2"/>
        <v>1574643.8125558977</v>
      </c>
      <c r="I15" s="187">
        <f>H15/H16</f>
        <v>9.4290556209792931E-2</v>
      </c>
      <c r="J15" s="178">
        <v>0.16</v>
      </c>
      <c r="K15" s="186">
        <v>11659096</v>
      </c>
      <c r="L15" s="187">
        <f>K15/$K$16</f>
        <v>0.15203884578128798</v>
      </c>
    </row>
    <row r="16" spans="1:13" x14ac:dyDescent="0.3">
      <c r="A16" s="165" t="s">
        <v>58</v>
      </c>
      <c r="B16" s="207">
        <f>SUM(B13:B15)</f>
        <v>11074311.47411168</v>
      </c>
      <c r="C16" s="186">
        <f>SUM(C13:C15)</f>
        <v>316027.35467752203</v>
      </c>
      <c r="D16" s="162">
        <f>SUM(D13:D15)</f>
        <v>383133.37206313945</v>
      </c>
      <c r="E16" s="162">
        <f>SUM(E13:E15)</f>
        <v>2254189.0202276758</v>
      </c>
      <c r="F16" s="162">
        <f>SUM(F13:F15)</f>
        <v>2672248.8850007523</v>
      </c>
      <c r="G16" s="214">
        <f>SUM(B16:F16)</f>
        <v>16699910.10608077</v>
      </c>
      <c r="H16" s="186">
        <f>SUM(H13:H15)</f>
        <v>16699910.106080769</v>
      </c>
      <c r="I16" s="187">
        <f>SUM(I13:I15)</f>
        <v>1</v>
      </c>
      <c r="J16" s="178">
        <f>SUM(J13:J15)</f>
        <v>1</v>
      </c>
      <c r="K16" s="186">
        <f>SUM(K13:K15)</f>
        <v>76684981</v>
      </c>
      <c r="L16" s="187">
        <f>SUM(L13:L15)</f>
        <v>1</v>
      </c>
    </row>
    <row r="17" spans="1:12" x14ac:dyDescent="0.3">
      <c r="A17" s="166" t="s">
        <v>59</v>
      </c>
      <c r="B17" s="208">
        <f>'BCTS Residual TSA'!C17</f>
        <v>11074311.474111678</v>
      </c>
      <c r="C17" s="219">
        <f>E3*'FNWL '!C22</f>
        <v>316027.35467752203</v>
      </c>
      <c r="D17" s="167">
        <f>E5*'FNWL '!C36</f>
        <v>383133.37206313945</v>
      </c>
      <c r="E17" s="167">
        <f>E6*'FNWL '!C50</f>
        <v>2254189.0202276758</v>
      </c>
      <c r="F17" s="167">
        <f>E7*'FNWL '!C64</f>
        <v>2672248.8850007523</v>
      </c>
      <c r="G17" s="215" t="s">
        <v>65</v>
      </c>
      <c r="H17" s="196">
        <f>SUM(B17:F17)</f>
        <v>16699910.106080769</v>
      </c>
      <c r="I17" s="188"/>
      <c r="J17" s="179"/>
      <c r="K17" s="192"/>
      <c r="L17" s="188"/>
    </row>
    <row r="18" spans="1:12" x14ac:dyDescent="0.3">
      <c r="A18" s="38"/>
      <c r="B18" s="27"/>
      <c r="C18" s="189"/>
      <c r="D18" s="85"/>
      <c r="E18" s="85"/>
      <c r="F18" s="85"/>
      <c r="G18" s="190"/>
      <c r="H18" s="232"/>
      <c r="I18" s="237"/>
      <c r="J18" s="234"/>
      <c r="K18" s="232"/>
      <c r="L18" s="237"/>
    </row>
    <row r="19" spans="1:12" x14ac:dyDescent="0.3">
      <c r="A19" s="165" t="s">
        <v>61</v>
      </c>
      <c r="B19" s="23"/>
      <c r="C19" s="216"/>
      <c r="D19" s="168"/>
      <c r="E19" s="168"/>
      <c r="F19" s="168"/>
      <c r="G19" s="190"/>
      <c r="H19" s="227" t="s">
        <v>110</v>
      </c>
      <c r="I19" s="191"/>
      <c r="J19" s="180"/>
      <c r="K19" s="82"/>
      <c r="L19" s="81"/>
    </row>
    <row r="20" spans="1:12" x14ac:dyDescent="0.3">
      <c r="A20" s="165" t="s">
        <v>62</v>
      </c>
      <c r="B20" s="207">
        <f>'BCTS Residual TSA'!N17</f>
        <v>2493123.7358208033</v>
      </c>
      <c r="C20" s="186">
        <f>E3*'FNWL '!N22</f>
        <v>88860.235397520111</v>
      </c>
      <c r="D20" s="162">
        <f>E5*'FNWL '!N36</f>
        <v>171517.73690086568</v>
      </c>
      <c r="E20" s="162">
        <f>E6*'FNWL '!N50</f>
        <v>591447.70555419347</v>
      </c>
      <c r="F20" s="162">
        <f>E7*'FNWL '!N64</f>
        <v>381036.26109078724</v>
      </c>
      <c r="G20" s="213"/>
      <c r="H20" s="186">
        <f>SUM(B20:F20)</f>
        <v>3725985.6747641694</v>
      </c>
      <c r="I20" s="187">
        <f>H20/$H$23</f>
        <v>0.22311411565068623</v>
      </c>
      <c r="J20" s="178">
        <v>0.18</v>
      </c>
      <c r="K20" s="186">
        <v>15694779</v>
      </c>
      <c r="L20" s="187">
        <f>K20/$K$23</f>
        <v>0.20466561763900026</v>
      </c>
    </row>
    <row r="21" spans="1:12" x14ac:dyDescent="0.3">
      <c r="A21" s="165" t="s">
        <v>63</v>
      </c>
      <c r="B21" s="207">
        <f>'BCTS Residual TSA'!Y17</f>
        <v>6426447.561064804</v>
      </c>
      <c r="C21" s="186">
        <f>E3*'FNWL '!Y22</f>
        <v>166836.71937121471</v>
      </c>
      <c r="D21" s="162">
        <f>E5*'FNWL '!Y36</f>
        <v>125567.24314300899</v>
      </c>
      <c r="E21" s="162">
        <f>E6*'FNWL '!Y50</f>
        <v>1448346.4266537514</v>
      </c>
      <c r="F21" s="162">
        <f>E7*'FNWL '!Y64</f>
        <v>1606276.8346324156</v>
      </c>
      <c r="G21" s="213"/>
      <c r="H21" s="186">
        <f>SUM(B21:F21)</f>
        <v>9773474.7848651949</v>
      </c>
      <c r="I21" s="187">
        <f>H21/$H$23</f>
        <v>0.58524116134651982</v>
      </c>
      <c r="J21" s="178">
        <v>0.64</v>
      </c>
      <c r="K21" s="186">
        <v>47792430</v>
      </c>
      <c r="L21" s="187">
        <f>K21/$K$23</f>
        <v>0.62323064277736473</v>
      </c>
    </row>
    <row r="22" spans="1:12" x14ac:dyDescent="0.3">
      <c r="A22" s="165" t="s">
        <v>64</v>
      </c>
      <c r="B22" s="207">
        <f>'BCTS Residual TSA'!AJ17</f>
        <v>2154740.1772260759</v>
      </c>
      <c r="C22" s="186">
        <f>E3*'FNWL '!AJ22</f>
        <v>60330.399908787258</v>
      </c>
      <c r="D22" s="162">
        <f>E5*'FNWL '!AJ36</f>
        <v>86048.392019264953</v>
      </c>
      <c r="E22" s="162">
        <f>E6*'FNWL '!AJ50</f>
        <v>214394.88801972885</v>
      </c>
      <c r="F22" s="162">
        <f>E7*'FNWL '!AJ64</f>
        <v>684935.78927755065</v>
      </c>
      <c r="G22" s="213"/>
      <c r="H22" s="186">
        <f>SUM(B22:F22)</f>
        <v>3200449.6464514076</v>
      </c>
      <c r="I22" s="187">
        <f>H22/$H$23</f>
        <v>0.19164472300279387</v>
      </c>
      <c r="J22" s="178">
        <v>0.18</v>
      </c>
      <c r="K22" s="186">
        <v>13197772</v>
      </c>
      <c r="L22" s="187">
        <f>K22/$K$23</f>
        <v>0.17210373958363503</v>
      </c>
    </row>
    <row r="23" spans="1:12" x14ac:dyDescent="0.3">
      <c r="A23" s="37" t="s">
        <v>65</v>
      </c>
      <c r="B23" s="14">
        <f t="shared" ref="B23:L23" si="3">SUM(B20:B22)</f>
        <v>11074311.474111684</v>
      </c>
      <c r="C23" s="194">
        <f t="shared" si="3"/>
        <v>316027.35467752209</v>
      </c>
      <c r="D23" s="175">
        <f t="shared" si="3"/>
        <v>383133.37206313969</v>
      </c>
      <c r="E23" s="175">
        <f t="shared" si="3"/>
        <v>2254189.0202276739</v>
      </c>
      <c r="F23" s="175">
        <f t="shared" si="3"/>
        <v>2672248.8850007537</v>
      </c>
      <c r="G23" s="217"/>
      <c r="H23" s="194">
        <f>SUM(H20:H22)</f>
        <v>16699910.106080772</v>
      </c>
      <c r="I23" s="195">
        <f t="shared" si="3"/>
        <v>0.99999999999999989</v>
      </c>
      <c r="J23" s="182">
        <f>SUM(J20:J22)</f>
        <v>1</v>
      </c>
      <c r="K23" s="194">
        <f t="shared" si="3"/>
        <v>76684981</v>
      </c>
      <c r="L23" s="195">
        <f t="shared" si="3"/>
        <v>1</v>
      </c>
    </row>
    <row r="24" spans="1:12" x14ac:dyDescent="0.3">
      <c r="A24" s="28"/>
      <c r="B24" s="27"/>
      <c r="C24" s="189"/>
      <c r="D24" s="85"/>
      <c r="E24" s="85"/>
      <c r="F24" s="85"/>
      <c r="G24" s="190"/>
      <c r="H24" s="232"/>
      <c r="I24" s="235"/>
      <c r="J24" s="236"/>
      <c r="K24" s="232"/>
      <c r="L24" s="235"/>
    </row>
    <row r="25" spans="1:12" x14ac:dyDescent="0.3">
      <c r="A25" s="165" t="s">
        <v>68</v>
      </c>
      <c r="B25" s="23"/>
      <c r="C25" s="216"/>
      <c r="D25" s="168"/>
      <c r="E25" s="168"/>
      <c r="F25" s="168"/>
      <c r="G25" s="190"/>
      <c r="H25" s="227" t="s">
        <v>109</v>
      </c>
      <c r="I25" s="81"/>
      <c r="J25" s="183"/>
      <c r="K25" s="82"/>
      <c r="L25" s="81"/>
    </row>
    <row r="26" spans="1:12" x14ac:dyDescent="0.3">
      <c r="A26" s="165" t="s">
        <v>101</v>
      </c>
      <c r="B26" s="207">
        <f>'BCTS Residual TSA'!C6+'BCTS Residual TSA'!C10+'BCTS Residual TSA'!C14</f>
        <v>6411793.7615679381</v>
      </c>
      <c r="C26" s="218">
        <f>E3*('FNWL '!C17+'FNWL '!C18+'FNWL '!C19)</f>
        <v>179189.82472583151</v>
      </c>
      <c r="D26" s="162">
        <f>E5*('FNWL '!C25+'FNWL '!C26+'FNWL '!C27)</f>
        <v>333351.61462844693</v>
      </c>
      <c r="E26" s="162">
        <f>E6*('FNWL '!C39+'FNWL '!C40+'FNWL '!C41)</f>
        <v>1972798.9512965898</v>
      </c>
      <c r="F26" s="162">
        <f>E7*('FNWL '!C53+'FNWL '!C54+'FNWL '!C55+'FNWL '!C59+'FNWL '!C60+'FNWL '!C61)</f>
        <v>2019766.0818627214</v>
      </c>
      <c r="G26" s="213"/>
      <c r="H26" s="186">
        <f>SUM(B26:F26)</f>
        <v>10916900.234081529</v>
      </c>
      <c r="I26" s="187">
        <f>H26/$H$23</f>
        <v>0.65371011967941473</v>
      </c>
      <c r="J26" s="178">
        <v>0.5</v>
      </c>
      <c r="K26" s="205">
        <v>42233039</v>
      </c>
      <c r="L26" s="187">
        <f>K26/K28</f>
        <v>0.55073416527285834</v>
      </c>
    </row>
    <row r="27" spans="1:12" x14ac:dyDescent="0.3">
      <c r="A27" s="165" t="s">
        <v>69</v>
      </c>
      <c r="B27" s="207">
        <f>'BCTS Residual TSA'!C7+'BCTS Residual TSA'!C11+'BCTS Residual TSA'!C15</f>
        <v>4662517.7125437418</v>
      </c>
      <c r="C27" s="218">
        <f>E3*'FNWL '!C20</f>
        <v>136837.52995169055</v>
      </c>
      <c r="D27" s="162">
        <f>E5*'FNWL '!C28</f>
        <v>49781.757434692627</v>
      </c>
      <c r="E27" s="162">
        <f>E6*('FNWL '!C42)</f>
        <v>281390.06893108541</v>
      </c>
      <c r="F27" s="162">
        <f>E7*('FNWL '!C56+'FNWL '!C62)</f>
        <v>652482.80313803104</v>
      </c>
      <c r="G27" s="213"/>
      <c r="H27" s="186">
        <f>SUM(B27:F27)</f>
        <v>5783009.8719992405</v>
      </c>
      <c r="I27" s="187">
        <f>H27/$H$23</f>
        <v>0.34628988032058511</v>
      </c>
      <c r="J27" s="178">
        <v>0.5</v>
      </c>
      <c r="K27" s="205">
        <v>34451942</v>
      </c>
      <c r="L27" s="187">
        <f>K27/K28</f>
        <v>0.44926583472714166</v>
      </c>
    </row>
    <row r="28" spans="1:12" x14ac:dyDescent="0.3">
      <c r="A28" s="169" t="s">
        <v>65</v>
      </c>
      <c r="B28" s="208">
        <f t="shared" ref="B28:F28" si="4">SUM(B26:B27)</f>
        <v>11074311.47411168</v>
      </c>
      <c r="C28" s="219">
        <f t="shared" si="4"/>
        <v>316027.35467752209</v>
      </c>
      <c r="D28" s="167">
        <f t="shared" si="4"/>
        <v>383133.37206313957</v>
      </c>
      <c r="E28" s="167">
        <f t="shared" si="4"/>
        <v>2254189.0202276753</v>
      </c>
      <c r="F28" s="167">
        <f t="shared" si="4"/>
        <v>2672248.8850007523</v>
      </c>
      <c r="G28" s="220"/>
      <c r="H28" s="196">
        <f>SUM(B28:F28)</f>
        <v>16699910.106080769</v>
      </c>
      <c r="I28" s="193">
        <f>H28/$H$23</f>
        <v>0.99999999999999978</v>
      </c>
      <c r="J28" s="181">
        <f>SUM(J26:J27)</f>
        <v>1</v>
      </c>
      <c r="K28" s="199">
        <f>SUM(K26:K27)</f>
        <v>76684981</v>
      </c>
      <c r="L28" s="195">
        <f>SUM(L26:L27)</f>
        <v>1</v>
      </c>
    </row>
    <row r="29" spans="1:12" x14ac:dyDescent="0.3">
      <c r="A29" s="28"/>
      <c r="B29" s="27"/>
      <c r="C29" s="189"/>
      <c r="D29" s="85"/>
      <c r="E29" s="85"/>
      <c r="F29" s="85"/>
      <c r="G29" s="190"/>
      <c r="H29" s="232"/>
      <c r="I29" s="233"/>
      <c r="J29" s="234"/>
      <c r="K29" s="232"/>
      <c r="L29" s="233"/>
    </row>
    <row r="30" spans="1:12" x14ac:dyDescent="0.3">
      <c r="A30" s="165" t="s">
        <v>76</v>
      </c>
      <c r="B30" s="209" t="s">
        <v>99</v>
      </c>
      <c r="C30" s="221" t="s">
        <v>98</v>
      </c>
      <c r="D30" s="170" t="s">
        <v>100</v>
      </c>
      <c r="E30" s="170"/>
      <c r="F30" s="165" t="s">
        <v>98</v>
      </c>
      <c r="G30" s="81"/>
      <c r="H30" s="227" t="s">
        <v>108</v>
      </c>
      <c r="I30" s="81"/>
      <c r="J30" s="183"/>
      <c r="K30" s="82"/>
      <c r="L30" s="81"/>
    </row>
    <row r="31" spans="1:12" x14ac:dyDescent="0.3">
      <c r="A31" s="165" t="s">
        <v>77</v>
      </c>
      <c r="B31" s="207">
        <f>$B$16*C31</f>
        <v>2657834.7537868032</v>
      </c>
      <c r="C31" s="222">
        <v>0.24</v>
      </c>
      <c r="D31" s="171"/>
      <c r="E31" s="162">
        <f>'FNWL '!B69</f>
        <v>4011371.3881452223</v>
      </c>
      <c r="F31" s="31">
        <v>0.32878704840558026</v>
      </c>
      <c r="G31" s="190"/>
      <c r="H31" s="206">
        <f>B31+E31</f>
        <v>6669206.1419320256</v>
      </c>
      <c r="I31" s="187">
        <f t="shared" ref="I31:I38" si="5">H31/$H$39</f>
        <v>0.28654160263529438</v>
      </c>
      <c r="J31" s="178">
        <v>0.25</v>
      </c>
      <c r="K31" s="205">
        <v>20627461</v>
      </c>
      <c r="L31" s="187">
        <f>K31/$K$39</f>
        <v>0.26898957868960577</v>
      </c>
    </row>
    <row r="32" spans="1:12" x14ac:dyDescent="0.3">
      <c r="A32" s="165" t="s">
        <v>78</v>
      </c>
      <c r="B32" s="207">
        <f>$B$16*C32</f>
        <v>775201.80318781768</v>
      </c>
      <c r="C32" s="222">
        <v>7.0000000000000007E-2</v>
      </c>
      <c r="D32" s="171"/>
      <c r="E32" s="162">
        <f>'FNWL '!B70</f>
        <v>907540.50870882825</v>
      </c>
      <c r="F32" s="31">
        <v>7.4385424906977485E-2</v>
      </c>
      <c r="G32" s="190"/>
      <c r="H32" s="186">
        <f>B32+E32</f>
        <v>1682742.3118966459</v>
      </c>
      <c r="I32" s="187">
        <f t="shared" si="5"/>
        <v>7.229881167436851E-2</v>
      </c>
      <c r="J32" s="178">
        <v>7.0000000000000007E-2</v>
      </c>
      <c r="K32" s="205">
        <v>5306245</v>
      </c>
      <c r="L32" s="187">
        <f t="shared" ref="L32:L38" si="6">K32/$K$39</f>
        <v>6.9195360833494104E-2</v>
      </c>
    </row>
    <row r="33" spans="1:12" x14ac:dyDescent="0.3">
      <c r="A33" s="165" t="s">
        <v>79</v>
      </c>
      <c r="B33" s="207">
        <f>$B$16*C33</f>
        <v>3433036.5569746206</v>
      </c>
      <c r="C33" s="222">
        <v>0.31</v>
      </c>
      <c r="D33" s="171"/>
      <c r="E33" s="162">
        <f>'FNWL '!B71</f>
        <v>3940844.9366692761</v>
      </c>
      <c r="F33" s="31">
        <v>0.32300643584903077</v>
      </c>
      <c r="G33" s="190"/>
      <c r="H33" s="186">
        <f>B33+E33</f>
        <v>7373881.4936438967</v>
      </c>
      <c r="I33" s="187">
        <f t="shared" si="5"/>
        <v>0.31681789044525771</v>
      </c>
      <c r="J33" s="178">
        <v>0.32</v>
      </c>
      <c r="K33" s="205">
        <v>24371321</v>
      </c>
      <c r="L33" s="187">
        <f t="shared" si="6"/>
        <v>0.31781087201663555</v>
      </c>
    </row>
    <row r="34" spans="1:12" x14ac:dyDescent="0.3">
      <c r="A34" s="165" t="s">
        <v>80</v>
      </c>
      <c r="B34" s="207">
        <f>$B$16*C34</f>
        <v>2879320.9832690367</v>
      </c>
      <c r="C34" s="222">
        <v>0.26</v>
      </c>
      <c r="D34" s="171"/>
      <c r="E34" s="162">
        <f>'FNWL '!B72</f>
        <v>1936871.2847974226</v>
      </c>
      <c r="F34" s="31">
        <v>0.15875323704807112</v>
      </c>
      <c r="G34" s="190"/>
      <c r="H34" s="186">
        <f>B34+E34</f>
        <v>4816192.2680664593</v>
      </c>
      <c r="I34" s="187">
        <f t="shared" si="5"/>
        <v>0.20692709472790236</v>
      </c>
      <c r="J34" s="178">
        <v>0.26</v>
      </c>
      <c r="K34" s="205">
        <v>17741255</v>
      </c>
      <c r="L34" s="187">
        <f t="shared" si="6"/>
        <v>0.23135240482940975</v>
      </c>
    </row>
    <row r="35" spans="1:12" x14ac:dyDescent="0.3">
      <c r="A35" s="165" t="s">
        <v>81</v>
      </c>
      <c r="B35" s="207">
        <f>$B$16*C35</f>
        <v>110743.11474111681</v>
      </c>
      <c r="C35" s="222">
        <v>0.01</v>
      </c>
      <c r="D35" s="171"/>
      <c r="E35" s="162">
        <f>'FNWL '!B73</f>
        <v>41293.011099496638</v>
      </c>
      <c r="F35" s="31">
        <v>3.3845301084076177E-3</v>
      </c>
      <c r="G35" s="190"/>
      <c r="H35" s="186">
        <f>B35+E35</f>
        <v>152036.12584061344</v>
      </c>
      <c r="I35" s="187">
        <f t="shared" si="5"/>
        <v>6.5322130145178368E-3</v>
      </c>
      <c r="J35" s="178">
        <v>0.01</v>
      </c>
      <c r="K35" s="205">
        <v>838427</v>
      </c>
      <c r="L35" s="187">
        <f t="shared" si="6"/>
        <v>1.0933392407916324E-2</v>
      </c>
    </row>
    <row r="36" spans="1:12" x14ac:dyDescent="0.3">
      <c r="A36" s="165" t="s">
        <v>82</v>
      </c>
      <c r="B36" s="207">
        <f>$B$16*C36</f>
        <v>110743.11474111681</v>
      </c>
      <c r="C36" s="222">
        <v>0.01</v>
      </c>
      <c r="D36" s="171"/>
      <c r="E36" s="162">
        <f>'FNWL '!B74</f>
        <v>23739.998846599348</v>
      </c>
      <c r="F36" s="31">
        <v>1.9458193706502808E-3</v>
      </c>
      <c r="G36" s="190"/>
      <c r="H36" s="186">
        <f>B36+E36</f>
        <v>134483.11358771616</v>
      </c>
      <c r="I36" s="187">
        <f t="shared" si="5"/>
        <v>5.7780500519429411E-3</v>
      </c>
      <c r="J36" s="178">
        <v>0.01</v>
      </c>
      <c r="K36" s="205">
        <v>1309277</v>
      </c>
      <c r="L36" s="187">
        <f t="shared" si="6"/>
        <v>1.7073447314625439E-2</v>
      </c>
    </row>
    <row r="37" spans="1:12" x14ac:dyDescent="0.3">
      <c r="A37" s="165" t="s">
        <v>83</v>
      </c>
      <c r="B37" s="207">
        <f>$B$16*C37</f>
        <v>110743.11474111681</v>
      </c>
      <c r="C37" s="222">
        <v>0.01</v>
      </c>
      <c r="D37" s="171"/>
      <c r="E37" s="162">
        <f>'FNWL '!B75</f>
        <v>124342.88681343505</v>
      </c>
      <c r="F37" s="31">
        <v>1.0191609499543654E-2</v>
      </c>
      <c r="G37" s="190"/>
      <c r="H37" s="186">
        <f>B37+E37</f>
        <v>235086.00155455185</v>
      </c>
      <c r="I37" s="187">
        <f t="shared" si="5"/>
        <v>1.010044047357191E-2</v>
      </c>
      <c r="J37" s="178">
        <v>0.02</v>
      </c>
      <c r="K37" s="205">
        <v>1091019</v>
      </c>
      <c r="L37" s="187">
        <f t="shared" si="6"/>
        <v>1.4227283772460167E-2</v>
      </c>
    </row>
    <row r="38" spans="1:12" x14ac:dyDescent="0.3">
      <c r="A38" s="165" t="s">
        <v>84</v>
      </c>
      <c r="B38" s="207">
        <f>$B$16*C38</f>
        <v>996688.03267005121</v>
      </c>
      <c r="C38" s="222">
        <v>0.09</v>
      </c>
      <c r="D38" s="171"/>
      <c r="E38" s="162">
        <f>'FNWL '!B76</f>
        <v>1214511.2047191742</v>
      </c>
      <c r="F38" s="31">
        <v>9.9545894811738742E-2</v>
      </c>
      <c r="G38" s="190"/>
      <c r="H38" s="186">
        <f>B38+E38</f>
        <v>2211199.2373892255</v>
      </c>
      <c r="I38" s="187">
        <f t="shared" si="5"/>
        <v>9.5003896977144481E-2</v>
      </c>
      <c r="J38" s="178">
        <v>0.06</v>
      </c>
      <c r="K38" s="205">
        <v>5399977</v>
      </c>
      <c r="L38" s="187">
        <f t="shared" si="6"/>
        <v>7.0417660135852933E-2</v>
      </c>
    </row>
    <row r="39" spans="1:12" ht="15" thickBot="1" x14ac:dyDescent="0.35">
      <c r="A39" s="165" t="s">
        <v>65</v>
      </c>
      <c r="B39" s="208">
        <f>SUM(B31:B38)</f>
        <v>11074311.47411168</v>
      </c>
      <c r="C39" s="223">
        <f>SUM(C31:C38)</f>
        <v>1</v>
      </c>
      <c r="D39" s="224"/>
      <c r="E39" s="225">
        <f>SUM(E31:E38)</f>
        <v>12200515.219799455</v>
      </c>
      <c r="F39" s="240" t="s">
        <v>115</v>
      </c>
      <c r="G39" s="226"/>
      <c r="H39" s="197">
        <f>SUM(H31:H38)</f>
        <v>23274826.693911131</v>
      </c>
      <c r="I39" s="198" t="s">
        <v>65</v>
      </c>
      <c r="J39" s="184">
        <f>SUM(J31:J38)</f>
        <v>1</v>
      </c>
      <c r="K39" s="200">
        <f>SUM(K31:K38)</f>
        <v>76684982</v>
      </c>
      <c r="L39" s="201">
        <f>SUM(L31:L38)</f>
        <v>1</v>
      </c>
    </row>
    <row r="40" spans="1:12" x14ac:dyDescent="0.3">
      <c r="A40" s="32"/>
      <c r="B40" s="33"/>
      <c r="C40" s="85"/>
      <c r="D40" s="85"/>
      <c r="E40" s="85"/>
      <c r="F40" s="85"/>
      <c r="G40" s="85"/>
      <c r="H40" s="30"/>
      <c r="I40" s="78"/>
      <c r="J40" s="78"/>
      <c r="K40" s="204"/>
      <c r="L40" s="29"/>
    </row>
    <row r="41" spans="1:12" x14ac:dyDescent="0.3">
      <c r="A41" s="34"/>
      <c r="B41" s="35"/>
      <c r="C41" s="35"/>
      <c r="D41" s="35"/>
      <c r="E41" s="35"/>
      <c r="F41" s="35"/>
      <c r="G41" s="35"/>
      <c r="H41" s="36"/>
      <c r="I41" s="229"/>
      <c r="J41" s="230"/>
      <c r="K41" s="231"/>
      <c r="L41" s="34"/>
    </row>
  </sheetData>
  <mergeCells count="5">
    <mergeCell ref="K11:L11"/>
    <mergeCell ref="C11:G11"/>
    <mergeCell ref="A11:B11"/>
    <mergeCell ref="H11:I11"/>
    <mergeCell ref="D30:E30"/>
  </mergeCells>
  <pageMargins left="0.7" right="0.7" top="0.75" bottom="0.75" header="0.3" footer="0.3"/>
  <pageSetup paperSize="1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A19" sqref="A19"/>
    </sheetView>
  </sheetViews>
  <sheetFormatPr defaultRowHeight="14.4" x14ac:dyDescent="0.3"/>
  <cols>
    <col min="1" max="1" width="27.5546875" customWidth="1"/>
    <col min="3" max="3" width="14.6640625" customWidth="1"/>
    <col min="4" max="4" width="12.21875" customWidth="1"/>
  </cols>
  <sheetData>
    <row r="1" spans="1:37" ht="14.4" customHeight="1" x14ac:dyDescent="0.3">
      <c r="A1" s="100" t="s">
        <v>85</v>
      </c>
      <c r="B1" s="103" t="s">
        <v>0</v>
      </c>
      <c r="C1" s="103" t="s">
        <v>1</v>
      </c>
      <c r="D1" s="106" t="s">
        <v>2</v>
      </c>
      <c r="E1" s="109" t="s">
        <v>3</v>
      </c>
      <c r="F1" s="110"/>
      <c r="G1" s="110"/>
      <c r="H1" s="110"/>
      <c r="I1" s="110"/>
      <c r="J1" s="110"/>
      <c r="K1" s="110"/>
      <c r="L1" s="110"/>
      <c r="M1" s="110"/>
      <c r="N1" s="110"/>
      <c r="O1" s="111"/>
      <c r="P1" s="112" t="s">
        <v>4</v>
      </c>
      <c r="Q1" s="113"/>
      <c r="R1" s="113"/>
      <c r="S1" s="113"/>
      <c r="T1" s="113"/>
      <c r="U1" s="113"/>
      <c r="V1" s="113"/>
      <c r="W1" s="113"/>
      <c r="X1" s="113"/>
      <c r="Y1" s="113"/>
      <c r="Z1" s="114"/>
      <c r="AA1" s="115" t="s">
        <v>5</v>
      </c>
      <c r="AB1" s="116"/>
      <c r="AC1" s="116"/>
      <c r="AD1" s="116"/>
      <c r="AE1" s="116"/>
      <c r="AF1" s="116"/>
      <c r="AG1" s="116"/>
      <c r="AH1" s="116"/>
      <c r="AI1" s="116"/>
      <c r="AJ1" s="116"/>
      <c r="AK1" s="117"/>
    </row>
    <row r="2" spans="1:37" ht="14.4" customHeight="1" x14ac:dyDescent="0.3">
      <c r="A2" s="101"/>
      <c r="B2" s="104"/>
      <c r="C2" s="104"/>
      <c r="D2" s="107"/>
      <c r="E2" s="118" t="s">
        <v>6</v>
      </c>
      <c r="F2" s="120" t="s">
        <v>7</v>
      </c>
      <c r="G2" s="121"/>
      <c r="H2" s="121"/>
      <c r="I2" s="121"/>
      <c r="J2" s="121"/>
      <c r="K2" s="121"/>
      <c r="L2" s="121"/>
      <c r="M2" s="122"/>
      <c r="N2" s="123" t="s">
        <v>8</v>
      </c>
      <c r="O2" s="125" t="s">
        <v>9</v>
      </c>
      <c r="P2" s="127" t="s">
        <v>6</v>
      </c>
      <c r="Q2" s="129" t="s">
        <v>7</v>
      </c>
      <c r="R2" s="130"/>
      <c r="S2" s="130"/>
      <c r="T2" s="130"/>
      <c r="U2" s="130"/>
      <c r="V2" s="130"/>
      <c r="W2" s="130"/>
      <c r="X2" s="131"/>
      <c r="Y2" s="132" t="s">
        <v>10</v>
      </c>
      <c r="Z2" s="134" t="s">
        <v>9</v>
      </c>
      <c r="AA2" s="136" t="s">
        <v>6</v>
      </c>
      <c r="AB2" s="138" t="s">
        <v>7</v>
      </c>
      <c r="AC2" s="139"/>
      <c r="AD2" s="139"/>
      <c r="AE2" s="139"/>
      <c r="AF2" s="139"/>
      <c r="AG2" s="139"/>
      <c r="AH2" s="139"/>
      <c r="AI2" s="140"/>
      <c r="AJ2" s="141" t="s">
        <v>11</v>
      </c>
      <c r="AK2" s="143" t="s">
        <v>9</v>
      </c>
    </row>
    <row r="3" spans="1:37" ht="14.4" customHeight="1" thickBot="1" x14ac:dyDescent="0.35">
      <c r="A3" s="102"/>
      <c r="B3" s="105"/>
      <c r="C3" s="105"/>
      <c r="D3" s="108"/>
      <c r="E3" s="119" t="s">
        <v>86</v>
      </c>
      <c r="F3" s="2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124" t="s">
        <v>21</v>
      </c>
      <c r="O3" s="126"/>
      <c r="P3" s="128"/>
      <c r="Q3" s="5" t="s">
        <v>13</v>
      </c>
      <c r="R3" s="5" t="s">
        <v>14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133" t="s">
        <v>23</v>
      </c>
      <c r="Z3" s="135"/>
      <c r="AA3" s="137"/>
      <c r="AB3" s="6" t="s">
        <v>13</v>
      </c>
      <c r="AC3" s="6" t="s">
        <v>14</v>
      </c>
      <c r="AD3" s="6" t="s">
        <v>15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142" t="s">
        <v>25</v>
      </c>
      <c r="AK3" s="144"/>
    </row>
    <row r="4" spans="1:37" ht="15" customHeight="1" thickTop="1" x14ac:dyDescent="0.3">
      <c r="A4" s="44" t="s">
        <v>26</v>
      </c>
      <c r="B4" s="7"/>
      <c r="C4" s="7"/>
      <c r="D4" s="45"/>
      <c r="E4" s="46"/>
      <c r="F4" s="7"/>
      <c r="G4" s="7"/>
      <c r="H4" s="7"/>
      <c r="I4" s="7"/>
      <c r="J4" s="7"/>
      <c r="K4" s="7"/>
      <c r="L4" s="7"/>
      <c r="M4" s="7"/>
      <c r="N4" s="7"/>
      <c r="O4" s="47"/>
      <c r="P4" s="46"/>
      <c r="Q4" s="7"/>
      <c r="R4" s="7"/>
      <c r="S4" s="7"/>
      <c r="T4" s="7"/>
      <c r="U4" s="7"/>
      <c r="V4" s="7"/>
      <c r="W4" s="7"/>
      <c r="X4" s="7"/>
      <c r="Y4" s="7"/>
      <c r="Z4" s="47"/>
      <c r="AA4" s="46"/>
      <c r="AB4" s="7"/>
      <c r="AC4" s="7"/>
      <c r="AD4" s="7"/>
      <c r="AE4" s="7"/>
      <c r="AF4" s="7"/>
      <c r="AG4" s="7"/>
      <c r="AH4" s="7"/>
      <c r="AI4" s="7"/>
      <c r="AJ4" s="7"/>
      <c r="AK4" s="47"/>
    </row>
    <row r="5" spans="1:37" x14ac:dyDescent="0.3">
      <c r="A5" s="48" t="s">
        <v>27</v>
      </c>
      <c r="B5" s="49"/>
      <c r="C5" s="49"/>
      <c r="D5" s="49"/>
      <c r="E5" s="50"/>
      <c r="F5" s="49"/>
      <c r="G5" s="49"/>
      <c r="H5" s="49"/>
      <c r="I5" s="49"/>
      <c r="J5" s="49"/>
      <c r="K5" s="49"/>
      <c r="L5" s="49"/>
      <c r="M5" s="49"/>
      <c r="N5" s="49"/>
      <c r="O5" s="51"/>
      <c r="P5" s="50"/>
      <c r="Q5" s="49"/>
      <c r="R5" s="49"/>
      <c r="S5" s="49"/>
      <c r="T5" s="49"/>
      <c r="U5" s="49"/>
      <c r="V5" s="49"/>
      <c r="W5" s="49"/>
      <c r="X5" s="49"/>
      <c r="Y5" s="49"/>
      <c r="Z5" s="51"/>
      <c r="AA5" s="50"/>
      <c r="AB5" s="49"/>
      <c r="AC5" s="49"/>
      <c r="AD5" s="49"/>
      <c r="AE5" s="49"/>
      <c r="AF5" s="49"/>
      <c r="AG5" s="49"/>
      <c r="AH5" s="49"/>
      <c r="AI5" s="49"/>
      <c r="AJ5" s="49"/>
      <c r="AK5" s="51"/>
    </row>
    <row r="6" spans="1:37" x14ac:dyDescent="0.3">
      <c r="A6" s="52" t="s">
        <v>28</v>
      </c>
      <c r="B6" s="49">
        <v>7911.5632756683499</v>
      </c>
      <c r="C6" s="49">
        <v>3149457.456431638</v>
      </c>
      <c r="D6" s="49">
        <v>35732.435938053219</v>
      </c>
      <c r="E6" s="50">
        <v>2321.3251666416454</v>
      </c>
      <c r="F6" s="49">
        <v>246043.01225470644</v>
      </c>
      <c r="G6" s="49">
        <v>64491.815432171912</v>
      </c>
      <c r="H6" s="49">
        <v>393725.4154535227</v>
      </c>
      <c r="I6" s="49">
        <v>115093.03237144653</v>
      </c>
      <c r="J6" s="49">
        <v>4366.923876201683</v>
      </c>
      <c r="K6" s="49">
        <v>1857.9793677150667</v>
      </c>
      <c r="L6" s="49">
        <v>533.43270878546525</v>
      </c>
      <c r="M6" s="49">
        <v>357092.71353239368</v>
      </c>
      <c r="N6" s="49">
        <v>1183204.3249969436</v>
      </c>
      <c r="O6" s="51">
        <v>10286.500040943745</v>
      </c>
      <c r="P6" s="50">
        <v>4386.7435357390932</v>
      </c>
      <c r="Q6" s="49">
        <v>607768.25062541082</v>
      </c>
      <c r="R6" s="49">
        <v>99332.421952035555</v>
      </c>
      <c r="S6" s="49">
        <v>319510.53712013765</v>
      </c>
      <c r="T6" s="49">
        <v>108205.64604757869</v>
      </c>
      <c r="U6" s="49">
        <v>5777.0782006467189</v>
      </c>
      <c r="V6" s="49">
        <v>2774.4974441893696</v>
      </c>
      <c r="W6" s="49">
        <v>5389.9371596587325</v>
      </c>
      <c r="X6" s="49">
        <v>402831.21575236914</v>
      </c>
      <c r="Y6" s="49">
        <v>1551589.5843020263</v>
      </c>
      <c r="Z6" s="51">
        <v>19767.207067231448</v>
      </c>
      <c r="AA6" s="50">
        <v>1203.4945732876115</v>
      </c>
      <c r="AB6" s="49">
        <v>188336.14475318918</v>
      </c>
      <c r="AC6" s="49">
        <v>26822.530845237212</v>
      </c>
      <c r="AD6" s="49">
        <v>91074.216863113907</v>
      </c>
      <c r="AE6" s="49">
        <v>24656.526379768289</v>
      </c>
      <c r="AF6" s="49">
        <v>419.46874873541412</v>
      </c>
      <c r="AG6" s="49">
        <v>278.20093918309493</v>
      </c>
      <c r="AH6" s="49">
        <v>1391.4045406394694</v>
      </c>
      <c r="AI6" s="49">
        <v>81685.054062800846</v>
      </c>
      <c r="AJ6" s="49">
        <v>414663.54713266745</v>
      </c>
      <c r="AK6" s="51">
        <v>5678.7288298780268</v>
      </c>
    </row>
    <row r="7" spans="1:37" x14ac:dyDescent="0.3">
      <c r="A7" s="52" t="s">
        <v>29</v>
      </c>
      <c r="B7" s="49">
        <v>1694.5795188813913</v>
      </c>
      <c r="C7" s="49">
        <v>1032232.245206659</v>
      </c>
      <c r="D7" s="49">
        <v>6967.5333783845954</v>
      </c>
      <c r="E7" s="50">
        <v>299.96900720887703</v>
      </c>
      <c r="F7" s="49">
        <v>37299.042335928905</v>
      </c>
      <c r="G7" s="49">
        <v>19324.532921155987</v>
      </c>
      <c r="H7" s="49">
        <v>72549.870255835936</v>
      </c>
      <c r="I7" s="49">
        <v>54310.580642522356</v>
      </c>
      <c r="J7" s="49">
        <v>1598.862479767414</v>
      </c>
      <c r="K7" s="49">
        <v>0</v>
      </c>
      <c r="L7" s="49">
        <v>5158.637721651342</v>
      </c>
      <c r="M7" s="49">
        <v>1535.2990119561607</v>
      </c>
      <c r="N7" s="49">
        <v>191776.8253688181</v>
      </c>
      <c r="O7" s="51">
        <v>1202.0198972621167</v>
      </c>
      <c r="P7" s="50">
        <v>845.80140446879136</v>
      </c>
      <c r="Q7" s="49">
        <v>91287.81854770887</v>
      </c>
      <c r="R7" s="49">
        <v>94694.01480497756</v>
      </c>
      <c r="S7" s="49">
        <v>184323.85612910852</v>
      </c>
      <c r="T7" s="49">
        <v>110471.17913883933</v>
      </c>
      <c r="U7" s="49">
        <v>326.36986992150179</v>
      </c>
      <c r="V7" s="49">
        <v>0</v>
      </c>
      <c r="W7" s="49">
        <v>12826.164190668558</v>
      </c>
      <c r="X7" s="49">
        <v>2764.8586617429373</v>
      </c>
      <c r="Y7" s="49">
        <v>496694.26134296728</v>
      </c>
      <c r="Z7" s="51">
        <v>3455.1511935935882</v>
      </c>
      <c r="AA7" s="50">
        <v>548.8091072037231</v>
      </c>
      <c r="AB7" s="49">
        <v>55040.247634939085</v>
      </c>
      <c r="AC7" s="49">
        <v>91029.227088784086</v>
      </c>
      <c r="AD7" s="49">
        <v>120498.87226932397</v>
      </c>
      <c r="AE7" s="49">
        <v>68703.889805592698</v>
      </c>
      <c r="AF7" s="49">
        <v>37.616538447293102</v>
      </c>
      <c r="AG7" s="49">
        <v>0</v>
      </c>
      <c r="AH7" s="49">
        <v>7619.1149644878815</v>
      </c>
      <c r="AI7" s="49">
        <v>832.19019329827825</v>
      </c>
      <c r="AJ7" s="49">
        <v>343761.15849487332</v>
      </c>
      <c r="AK7" s="51">
        <v>2310.3622875288902</v>
      </c>
    </row>
    <row r="8" spans="1:37" x14ac:dyDescent="0.3">
      <c r="A8" s="8" t="s">
        <v>30</v>
      </c>
      <c r="B8" s="9">
        <v>9606.1427945497417</v>
      </c>
      <c r="C8" s="9">
        <v>4181689.7016382972</v>
      </c>
      <c r="D8" s="9">
        <v>42699.969316437811</v>
      </c>
      <c r="E8" s="10">
        <v>2621.2941738505224</v>
      </c>
      <c r="F8" s="9">
        <v>283342.05459063535</v>
      </c>
      <c r="G8" s="9">
        <v>83816.348353327892</v>
      </c>
      <c r="H8" s="9">
        <v>466275.28570935864</v>
      </c>
      <c r="I8" s="9">
        <v>169403.61301396889</v>
      </c>
      <c r="J8" s="9">
        <v>5965.7863559690968</v>
      </c>
      <c r="K8" s="9">
        <v>1857.9793677150667</v>
      </c>
      <c r="L8" s="9">
        <v>5692.0704304368073</v>
      </c>
      <c r="M8" s="9">
        <v>358628.01254434983</v>
      </c>
      <c r="N8" s="9">
        <v>1374981.1503657617</v>
      </c>
      <c r="O8" s="53">
        <v>11488.519938205862</v>
      </c>
      <c r="P8" s="10">
        <v>5232.5449402078848</v>
      </c>
      <c r="Q8" s="9">
        <v>699056.06917311973</v>
      </c>
      <c r="R8" s="9">
        <v>194026.43675701311</v>
      </c>
      <c r="S8" s="9">
        <v>503834.39324924618</v>
      </c>
      <c r="T8" s="9">
        <v>218676.82518641802</v>
      </c>
      <c r="U8" s="9">
        <v>6103.4480705682208</v>
      </c>
      <c r="V8" s="9">
        <v>2774.4974441893696</v>
      </c>
      <c r="W8" s="9">
        <v>18216.101350327292</v>
      </c>
      <c r="X8" s="9">
        <v>405596.07441411208</v>
      </c>
      <c r="Y8" s="9">
        <v>2048283.8456449949</v>
      </c>
      <c r="Z8" s="53">
        <v>23222.358260825036</v>
      </c>
      <c r="AA8" s="10">
        <v>1752.3036804913345</v>
      </c>
      <c r="AB8" s="9">
        <v>243376.39238812827</v>
      </c>
      <c r="AC8" s="9">
        <v>117851.7579340213</v>
      </c>
      <c r="AD8" s="9">
        <v>211573.08913243789</v>
      </c>
      <c r="AE8" s="9">
        <v>93360.416185360984</v>
      </c>
      <c r="AF8" s="9">
        <v>457.08528718270725</v>
      </c>
      <c r="AG8" s="9">
        <v>278.20093918309493</v>
      </c>
      <c r="AH8" s="9">
        <v>9010.5195051273513</v>
      </c>
      <c r="AI8" s="9">
        <v>82517.244256099119</v>
      </c>
      <c r="AJ8" s="9">
        <v>758424.70562754059</v>
      </c>
      <c r="AK8" s="53">
        <v>7989.091117406917</v>
      </c>
    </row>
    <row r="9" spans="1:37" x14ac:dyDescent="0.3">
      <c r="A9" s="48" t="s">
        <v>31</v>
      </c>
      <c r="B9" s="49"/>
      <c r="C9" s="49"/>
      <c r="D9" s="49"/>
      <c r="E9" s="50"/>
      <c r="F9" s="49"/>
      <c r="G9" s="49"/>
      <c r="H9" s="49"/>
      <c r="I9" s="49"/>
      <c r="J9" s="49"/>
      <c r="K9" s="49"/>
      <c r="L9" s="49"/>
      <c r="M9" s="49"/>
      <c r="N9" s="49"/>
      <c r="O9" s="51"/>
      <c r="P9" s="50"/>
      <c r="Q9" s="49"/>
      <c r="R9" s="49"/>
      <c r="S9" s="49"/>
      <c r="T9" s="49"/>
      <c r="U9" s="49"/>
      <c r="V9" s="49"/>
      <c r="W9" s="49"/>
      <c r="X9" s="49"/>
      <c r="Y9" s="49"/>
      <c r="Z9" s="51"/>
      <c r="AA9" s="50"/>
      <c r="AB9" s="49"/>
      <c r="AC9" s="49"/>
      <c r="AD9" s="49"/>
      <c r="AE9" s="49"/>
      <c r="AF9" s="49"/>
      <c r="AG9" s="49"/>
      <c r="AH9" s="49"/>
      <c r="AI9" s="49"/>
      <c r="AJ9" s="49"/>
      <c r="AK9" s="51"/>
    </row>
    <row r="10" spans="1:37" x14ac:dyDescent="0.3">
      <c r="A10" s="52" t="s">
        <v>28</v>
      </c>
      <c r="B10" s="49">
        <v>8446.1395078359546</v>
      </c>
      <c r="C10" s="49">
        <v>2637130.6124085928</v>
      </c>
      <c r="D10" s="49">
        <v>34221.155573912343</v>
      </c>
      <c r="E10" s="50">
        <v>1321.9845025069465</v>
      </c>
      <c r="F10" s="49">
        <v>61461.872617678266</v>
      </c>
      <c r="G10" s="49">
        <v>14652.690927533664</v>
      </c>
      <c r="H10" s="49">
        <v>118601.56455858504</v>
      </c>
      <c r="I10" s="49">
        <v>163199.8890255102</v>
      </c>
      <c r="J10" s="49">
        <v>0.95326347028523062</v>
      </c>
      <c r="K10" s="49">
        <v>2711.8033591051449</v>
      </c>
      <c r="L10" s="49">
        <v>712.4720494365697</v>
      </c>
      <c r="M10" s="49">
        <v>32111.982616820151</v>
      </c>
      <c r="N10" s="49">
        <v>393453.22841813928</v>
      </c>
      <c r="O10" s="51">
        <v>5217.0151183466296</v>
      </c>
      <c r="P10" s="50">
        <v>5788.7365033446413</v>
      </c>
      <c r="Q10" s="49">
        <v>396305.86498776614</v>
      </c>
      <c r="R10" s="49">
        <v>78298.575433389284</v>
      </c>
      <c r="S10" s="49">
        <v>558148.73181083205</v>
      </c>
      <c r="T10" s="49">
        <v>581328.0742551398</v>
      </c>
      <c r="U10" s="49">
        <v>25.801651842997259</v>
      </c>
      <c r="V10" s="49">
        <v>7607.1677660891492</v>
      </c>
      <c r="W10" s="49">
        <v>1481.6232250265464</v>
      </c>
      <c r="X10" s="49">
        <v>160772.87326537701</v>
      </c>
      <c r="Y10" s="49">
        <v>1783968.7123954627</v>
      </c>
      <c r="Z10" s="51">
        <v>23502.773149434401</v>
      </c>
      <c r="AA10" s="50">
        <v>1335.4185019843676</v>
      </c>
      <c r="AB10" s="49">
        <v>165913.22791680045</v>
      </c>
      <c r="AC10" s="49">
        <v>28368.40864709501</v>
      </c>
      <c r="AD10" s="49">
        <v>161912.27328378742</v>
      </c>
      <c r="AE10" s="49">
        <v>76101.318177900335</v>
      </c>
      <c r="AF10" s="49">
        <v>93.2468317663172</v>
      </c>
      <c r="AG10" s="49">
        <v>62.002966698409836</v>
      </c>
      <c r="AH10" s="49">
        <v>376.32510619279498</v>
      </c>
      <c r="AI10" s="49">
        <v>26881.868664751673</v>
      </c>
      <c r="AJ10" s="49">
        <v>459708.6715949924</v>
      </c>
      <c r="AK10" s="51">
        <v>5501.3673061313102</v>
      </c>
    </row>
    <row r="11" spans="1:37" x14ac:dyDescent="0.3">
      <c r="A11" s="52" t="s">
        <v>29</v>
      </c>
      <c r="B11" s="49">
        <v>3980.9403457346871</v>
      </c>
      <c r="C11" s="49">
        <v>2680847.3475088924</v>
      </c>
      <c r="D11" s="49">
        <v>15127.343775547826</v>
      </c>
      <c r="E11" s="50">
        <v>278.38279339972564</v>
      </c>
      <c r="F11" s="49">
        <v>17239.850588075202</v>
      </c>
      <c r="G11" s="49">
        <v>5869.4872683426174</v>
      </c>
      <c r="H11" s="49">
        <v>82230.334375733568</v>
      </c>
      <c r="I11" s="49">
        <v>75338.047554251971</v>
      </c>
      <c r="J11" s="49">
        <v>222.87317732244904</v>
      </c>
      <c r="K11" s="49">
        <v>1201.3421720261094</v>
      </c>
      <c r="L11" s="49">
        <v>1165.3938475599966</v>
      </c>
      <c r="M11" s="49">
        <v>229.27702084263541</v>
      </c>
      <c r="N11" s="49">
        <v>183496.60600415451</v>
      </c>
      <c r="O11" s="51">
        <v>1051.622654950341</v>
      </c>
      <c r="P11" s="50">
        <v>2405.6929293853914</v>
      </c>
      <c r="Q11" s="49">
        <v>112954.92942519583</v>
      </c>
      <c r="R11" s="49">
        <v>54697.188030145917</v>
      </c>
      <c r="S11" s="49">
        <v>643264.33800992009</v>
      </c>
      <c r="T11" s="49">
        <v>781952.8519063805</v>
      </c>
      <c r="U11" s="49">
        <v>147.10653209835792</v>
      </c>
      <c r="V11" s="49">
        <v>3357.6371062387989</v>
      </c>
      <c r="W11" s="49">
        <v>13230.659815436871</v>
      </c>
      <c r="X11" s="49">
        <v>594.64279676131923</v>
      </c>
      <c r="Y11" s="49">
        <v>1610199.3536221778</v>
      </c>
      <c r="Z11" s="51">
        <v>9123.1152421027327</v>
      </c>
      <c r="AA11" s="50">
        <v>1296.86462294957</v>
      </c>
      <c r="AB11" s="49">
        <v>87690.423607939112</v>
      </c>
      <c r="AC11" s="49">
        <v>60652.814529449781</v>
      </c>
      <c r="AD11" s="49">
        <v>408086.45045809401</v>
      </c>
      <c r="AE11" s="49">
        <v>323911.27900040662</v>
      </c>
      <c r="AF11" s="49">
        <v>0</v>
      </c>
      <c r="AG11" s="49">
        <v>473.42404292700701</v>
      </c>
      <c r="AH11" s="49">
        <v>5385.37871316786</v>
      </c>
      <c r="AI11" s="49">
        <v>951.61753057493206</v>
      </c>
      <c r="AJ11" s="49">
        <v>887151.38788255921</v>
      </c>
      <c r="AK11" s="51">
        <v>4952.6058784947527</v>
      </c>
    </row>
    <row r="12" spans="1:37" x14ac:dyDescent="0.3">
      <c r="A12" s="8" t="s">
        <v>32</v>
      </c>
      <c r="B12" s="9">
        <v>12427.079853570642</v>
      </c>
      <c r="C12" s="9">
        <v>5317977.9599174848</v>
      </c>
      <c r="D12" s="9">
        <v>49348.499349460166</v>
      </c>
      <c r="E12" s="10">
        <v>1600.3672959066721</v>
      </c>
      <c r="F12" s="9">
        <v>78701.723205753471</v>
      </c>
      <c r="G12" s="9">
        <v>20522.17819587628</v>
      </c>
      <c r="H12" s="9">
        <v>200831.89893431863</v>
      </c>
      <c r="I12" s="9">
        <v>238537.93657976217</v>
      </c>
      <c r="J12" s="9">
        <v>223.82644079273427</v>
      </c>
      <c r="K12" s="9">
        <v>3913.1455311312543</v>
      </c>
      <c r="L12" s="9">
        <v>1877.8658969965663</v>
      </c>
      <c r="M12" s="9">
        <v>32341.259637662784</v>
      </c>
      <c r="N12" s="9">
        <v>576949.83442229405</v>
      </c>
      <c r="O12" s="53">
        <v>6268.6377732969704</v>
      </c>
      <c r="P12" s="10">
        <v>8194.4294327300322</v>
      </c>
      <c r="Q12" s="9">
        <v>509260.79441296199</v>
      </c>
      <c r="R12" s="9">
        <v>132995.7634635352</v>
      </c>
      <c r="S12" s="9">
        <v>1201413.0698207521</v>
      </c>
      <c r="T12" s="9">
        <v>1363280.9261615202</v>
      </c>
      <c r="U12" s="9">
        <v>172.90818394135516</v>
      </c>
      <c r="V12" s="9">
        <v>10964.804872327948</v>
      </c>
      <c r="W12" s="9">
        <v>14712.283040463417</v>
      </c>
      <c r="X12" s="9">
        <v>161367.51606213834</v>
      </c>
      <c r="Y12" s="9">
        <v>3394168.0660176408</v>
      </c>
      <c r="Z12" s="53">
        <v>32625.888391537133</v>
      </c>
      <c r="AA12" s="10">
        <v>2632.2831249339379</v>
      </c>
      <c r="AB12" s="9">
        <v>253603.65152473957</v>
      </c>
      <c r="AC12" s="9">
        <v>89021.223176544794</v>
      </c>
      <c r="AD12" s="9">
        <v>569998.72374188143</v>
      </c>
      <c r="AE12" s="9">
        <v>400012.59717830695</v>
      </c>
      <c r="AF12" s="9">
        <v>93.2468317663172</v>
      </c>
      <c r="AG12" s="9">
        <v>535.42700962541687</v>
      </c>
      <c r="AH12" s="9">
        <v>5761.703819360655</v>
      </c>
      <c r="AI12" s="9">
        <v>27833.486195326605</v>
      </c>
      <c r="AJ12" s="9">
        <v>1346860.0594775507</v>
      </c>
      <c r="AK12" s="53">
        <v>10453.973184626062</v>
      </c>
    </row>
    <row r="13" spans="1:37" x14ac:dyDescent="0.3">
      <c r="A13" s="48" t="s">
        <v>33</v>
      </c>
      <c r="B13" s="49"/>
      <c r="C13" s="49"/>
      <c r="D13" s="49"/>
      <c r="E13" s="50"/>
      <c r="F13" s="49"/>
      <c r="G13" s="49"/>
      <c r="H13" s="49"/>
      <c r="I13" s="49"/>
      <c r="J13" s="49"/>
      <c r="K13" s="49"/>
      <c r="L13" s="49"/>
      <c r="M13" s="49"/>
      <c r="N13" s="49"/>
      <c r="O13" s="51"/>
      <c r="P13" s="50"/>
      <c r="Q13" s="49"/>
      <c r="R13" s="49"/>
      <c r="S13" s="49"/>
      <c r="T13" s="49"/>
      <c r="U13" s="49"/>
      <c r="V13" s="49"/>
      <c r="W13" s="49"/>
      <c r="X13" s="49"/>
      <c r="Y13" s="49"/>
      <c r="Z13" s="51"/>
      <c r="AA13" s="50"/>
      <c r="AB13" s="49"/>
      <c r="AC13" s="49"/>
      <c r="AD13" s="49"/>
      <c r="AE13" s="49"/>
      <c r="AF13" s="49"/>
      <c r="AG13" s="49"/>
      <c r="AH13" s="49"/>
      <c r="AI13" s="49"/>
      <c r="AJ13" s="49"/>
      <c r="AK13" s="51"/>
    </row>
    <row r="14" spans="1:37" x14ac:dyDescent="0.3">
      <c r="A14" s="52" t="s">
        <v>28</v>
      </c>
      <c r="B14" s="49">
        <v>1509.643982328078</v>
      </c>
      <c r="C14" s="49">
        <v>625205.69272770698</v>
      </c>
      <c r="D14" s="49">
        <v>6154.6512992951803</v>
      </c>
      <c r="E14" s="50">
        <v>621.76227993496263</v>
      </c>
      <c r="F14" s="49">
        <v>248865.85567285909</v>
      </c>
      <c r="G14" s="49">
        <v>24541.023557787146</v>
      </c>
      <c r="H14" s="49">
        <v>18341.228014605651</v>
      </c>
      <c r="I14" s="49">
        <v>13758.069751255305</v>
      </c>
      <c r="J14" s="49">
        <v>9113.5170238698593</v>
      </c>
      <c r="K14" s="49">
        <v>1299.9790933991771</v>
      </c>
      <c r="L14" s="49">
        <v>0</v>
      </c>
      <c r="M14" s="49">
        <v>12282.15888799998</v>
      </c>
      <c r="N14" s="49">
        <v>328201.83200177626</v>
      </c>
      <c r="O14" s="51">
        <v>2732.0793257588243</v>
      </c>
      <c r="P14" s="50">
        <v>839.06752245417545</v>
      </c>
      <c r="Q14" s="49">
        <v>186088.24544544495</v>
      </c>
      <c r="R14" s="49">
        <v>17129.852942335088</v>
      </c>
      <c r="S14" s="49">
        <v>9977.5831298189387</v>
      </c>
      <c r="T14" s="49">
        <v>33888.93070309297</v>
      </c>
      <c r="U14" s="49">
        <v>16802.541837467255</v>
      </c>
      <c r="V14" s="49">
        <v>596.83568582189957</v>
      </c>
      <c r="W14" s="49">
        <v>8.9410226839641815</v>
      </c>
      <c r="X14" s="49">
        <v>20960.756903331963</v>
      </c>
      <c r="Y14" s="49">
        <v>285453.68766999705</v>
      </c>
      <c r="Z14" s="51">
        <v>3264.5557130515754</v>
      </c>
      <c r="AA14" s="50">
        <v>48.814179938939937</v>
      </c>
      <c r="AB14" s="49">
        <v>5099.0521022028906</v>
      </c>
      <c r="AC14" s="49">
        <v>214.93173607138914</v>
      </c>
      <c r="AD14" s="49">
        <v>1356.8666875679728</v>
      </c>
      <c r="AE14" s="49">
        <v>3549.4243392769304</v>
      </c>
      <c r="AF14" s="49">
        <v>1010.3747830172967</v>
      </c>
      <c r="AG14" s="49">
        <v>139.1837645380939</v>
      </c>
      <c r="AH14" s="49">
        <v>2.7290372485398318</v>
      </c>
      <c r="AI14" s="49">
        <v>177.61060601037312</v>
      </c>
      <c r="AJ14" s="49">
        <v>11550.173055933488</v>
      </c>
      <c r="AK14" s="51">
        <v>158.01626048477993</v>
      </c>
    </row>
    <row r="15" spans="1:37" x14ac:dyDescent="0.3">
      <c r="A15" s="52" t="s">
        <v>29</v>
      </c>
      <c r="B15" s="49">
        <v>1749.1438657746837</v>
      </c>
      <c r="C15" s="49">
        <v>949438.119828191</v>
      </c>
      <c r="D15" s="49">
        <v>4801.7650313555632</v>
      </c>
      <c r="E15" s="50">
        <v>359.43716308069514</v>
      </c>
      <c r="F15" s="49">
        <v>23583.982045851299</v>
      </c>
      <c r="G15" s="49">
        <v>13365.586126644492</v>
      </c>
      <c r="H15" s="49">
        <v>52784.017437401693</v>
      </c>
      <c r="I15" s="49">
        <v>88897.989109847098</v>
      </c>
      <c r="J15" s="49">
        <v>3206.964410518513</v>
      </c>
      <c r="K15" s="49">
        <v>30017.764180506572</v>
      </c>
      <c r="L15" s="49">
        <v>1129.4010354820809</v>
      </c>
      <c r="M15" s="49">
        <v>5.214684718744989</v>
      </c>
      <c r="N15" s="49">
        <v>212990.91903097049</v>
      </c>
      <c r="O15" s="51">
        <v>1013.7198355178228</v>
      </c>
      <c r="P15" s="50">
        <v>1303.6523088072488</v>
      </c>
      <c r="Q15" s="49">
        <v>123429.48226959378</v>
      </c>
      <c r="R15" s="49">
        <v>29903.469039923279</v>
      </c>
      <c r="S15" s="49">
        <v>214355.9050763312</v>
      </c>
      <c r="T15" s="49">
        <v>213324.96032106937</v>
      </c>
      <c r="U15" s="49">
        <v>17301.636580047158</v>
      </c>
      <c r="V15" s="49">
        <v>87848.539508337548</v>
      </c>
      <c r="W15" s="49">
        <v>12107.335556857068</v>
      </c>
      <c r="X15" s="49">
        <v>270.6333800113166</v>
      </c>
      <c r="Y15" s="49">
        <v>698541.96173217066</v>
      </c>
      <c r="Z15" s="51">
        <v>3565.2527696930915</v>
      </c>
      <c r="AA15" s="50">
        <v>86.054393886739746</v>
      </c>
      <c r="AB15" s="49">
        <v>5684.831853268026</v>
      </c>
      <c r="AC15" s="49">
        <v>784.41560534863902</v>
      </c>
      <c r="AD15" s="49">
        <v>9911.2813249200608</v>
      </c>
      <c r="AE15" s="49">
        <v>16438.262114971389</v>
      </c>
      <c r="AF15" s="49">
        <v>497.01357022099239</v>
      </c>
      <c r="AG15" s="49">
        <v>4007.312002376807</v>
      </c>
      <c r="AH15" s="49">
        <v>582.12259394393141</v>
      </c>
      <c r="AI15" s="49">
        <v>0</v>
      </c>
      <c r="AJ15" s="49">
        <v>37905.239065049849</v>
      </c>
      <c r="AK15" s="51">
        <v>222.79242614464846</v>
      </c>
    </row>
    <row r="16" spans="1:37" x14ac:dyDescent="0.3">
      <c r="A16" s="8" t="s">
        <v>34</v>
      </c>
      <c r="B16" s="9">
        <v>3258.7878481027619</v>
      </c>
      <c r="C16" s="9">
        <v>1574643.8125558977</v>
      </c>
      <c r="D16" s="9">
        <v>10956.416330650743</v>
      </c>
      <c r="E16" s="10">
        <v>981.19944301565783</v>
      </c>
      <c r="F16" s="9">
        <v>272449.83771871042</v>
      </c>
      <c r="G16" s="9">
        <v>37906.609684431634</v>
      </c>
      <c r="H16" s="9">
        <v>71125.245452007337</v>
      </c>
      <c r="I16" s="9">
        <v>102656.0588611024</v>
      </c>
      <c r="J16" s="9">
        <v>12320.481434388372</v>
      </c>
      <c r="K16" s="9">
        <v>31317.743273905748</v>
      </c>
      <c r="L16" s="9">
        <v>1129.4010354820809</v>
      </c>
      <c r="M16" s="9">
        <v>12287.373572718725</v>
      </c>
      <c r="N16" s="9">
        <v>541192.7510327464</v>
      </c>
      <c r="O16" s="53">
        <v>3745.7991612766473</v>
      </c>
      <c r="P16" s="10">
        <v>2142.7198312614241</v>
      </c>
      <c r="Q16" s="9">
        <v>309517.72771503869</v>
      </c>
      <c r="R16" s="9">
        <v>47033.321982258363</v>
      </c>
      <c r="S16" s="9">
        <v>224333.48820615013</v>
      </c>
      <c r="T16" s="9">
        <v>247213.89102416235</v>
      </c>
      <c r="U16" s="9">
        <v>34104.178417514413</v>
      </c>
      <c r="V16" s="9">
        <v>88445.375194159453</v>
      </c>
      <c r="W16" s="9">
        <v>12116.276579541032</v>
      </c>
      <c r="X16" s="9">
        <v>21231.39028334328</v>
      </c>
      <c r="Y16" s="9">
        <v>983995.64940216765</v>
      </c>
      <c r="Z16" s="53">
        <v>6829.8084827446673</v>
      </c>
      <c r="AA16" s="10">
        <v>134.86857382567968</v>
      </c>
      <c r="AB16" s="9">
        <v>10783.883955470916</v>
      </c>
      <c r="AC16" s="9">
        <v>999.34734142002821</v>
      </c>
      <c r="AD16" s="9">
        <v>11268.148012488033</v>
      </c>
      <c r="AE16" s="9">
        <v>19987.68645424832</v>
      </c>
      <c r="AF16" s="9">
        <v>1507.3883532382893</v>
      </c>
      <c r="AG16" s="9">
        <v>4146.4957669149007</v>
      </c>
      <c r="AH16" s="9">
        <v>584.85163119247125</v>
      </c>
      <c r="AI16" s="9">
        <v>177.61060601037312</v>
      </c>
      <c r="AJ16" s="9">
        <v>49455.412120983325</v>
      </c>
      <c r="AK16" s="53">
        <v>380.80868662942839</v>
      </c>
    </row>
    <row r="17" spans="1:37" x14ac:dyDescent="0.3">
      <c r="A17" s="54" t="s">
        <v>35</v>
      </c>
      <c r="B17" s="11">
        <v>25292.010496223145</v>
      </c>
      <c r="C17" s="11">
        <v>11074311.474111678</v>
      </c>
      <c r="D17" s="55">
        <v>103004.88499654872</v>
      </c>
      <c r="E17" s="56">
        <v>5202.8609127728523</v>
      </c>
      <c r="F17" s="12">
        <v>634493.61551509914</v>
      </c>
      <c r="G17" s="12">
        <v>142245.13623363583</v>
      </c>
      <c r="H17" s="12">
        <v>738232.4300956846</v>
      </c>
      <c r="I17" s="12">
        <v>510597.60845483351</v>
      </c>
      <c r="J17" s="12">
        <v>18510.094231150204</v>
      </c>
      <c r="K17" s="12">
        <v>37088.868172752074</v>
      </c>
      <c r="L17" s="12">
        <v>8699.3373629154539</v>
      </c>
      <c r="M17" s="12">
        <v>403256.64575473138</v>
      </c>
      <c r="N17" s="12">
        <v>2493123.7358208033</v>
      </c>
      <c r="O17" s="57">
        <v>21502.956872779479</v>
      </c>
      <c r="P17" s="56">
        <v>15569.694204199341</v>
      </c>
      <c r="Q17" s="12">
        <v>1517834.5913011204</v>
      </c>
      <c r="R17" s="12">
        <v>374055.52220280666</v>
      </c>
      <c r="S17" s="12">
        <v>1929580.9512761484</v>
      </c>
      <c r="T17" s="12">
        <v>1829171.6423721008</v>
      </c>
      <c r="U17" s="12">
        <v>40380.53467202399</v>
      </c>
      <c r="V17" s="12">
        <v>102184.67751067676</v>
      </c>
      <c r="W17" s="12">
        <v>45044.660970331737</v>
      </c>
      <c r="X17" s="12">
        <v>588194.98075959377</v>
      </c>
      <c r="Y17" s="12">
        <v>6426447.561064804</v>
      </c>
      <c r="Z17" s="57">
        <v>62678.055135106835</v>
      </c>
      <c r="AA17" s="56">
        <v>4519.4553792509514</v>
      </c>
      <c r="AB17" s="12">
        <v>507763.92786833877</v>
      </c>
      <c r="AC17" s="12">
        <v>207872.3284519861</v>
      </c>
      <c r="AD17" s="12">
        <v>792839.9608868073</v>
      </c>
      <c r="AE17" s="12">
        <v>513360.69981791626</v>
      </c>
      <c r="AF17" s="12">
        <v>2057.7204721873136</v>
      </c>
      <c r="AG17" s="12">
        <v>4960.1237157234127</v>
      </c>
      <c r="AH17" s="12">
        <v>15357.074955680479</v>
      </c>
      <c r="AI17" s="12">
        <v>110528.3410574361</v>
      </c>
      <c r="AJ17" s="12">
        <v>2154740.1772260759</v>
      </c>
      <c r="AK17" s="57">
        <v>18823.87298866241</v>
      </c>
    </row>
  </sheetData>
  <mergeCells count="19">
    <mergeCell ref="P1:Z1"/>
    <mergeCell ref="AA1:AK1"/>
    <mergeCell ref="E2:E3"/>
    <mergeCell ref="F2:M2"/>
    <mergeCell ref="N2:N3"/>
    <mergeCell ref="O2:O3"/>
    <mergeCell ref="P2:P3"/>
    <mergeCell ref="Q2:X2"/>
    <mergeCell ref="Y2:Y3"/>
    <mergeCell ref="Z2:Z3"/>
    <mergeCell ref="AA2:AA3"/>
    <mergeCell ref="AB2:AI2"/>
    <mergeCell ref="AJ2:AJ3"/>
    <mergeCell ref="AK2:AK3"/>
    <mergeCell ref="A1:A3"/>
    <mergeCell ref="B1:B3"/>
    <mergeCell ref="C1:C3"/>
    <mergeCell ref="D1:D3"/>
    <mergeCell ref="E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"/>
  <sheetViews>
    <sheetView topLeftCell="E34" zoomScaleNormal="100" workbookViewId="0">
      <selection activeCell="J78" sqref="J77:J78"/>
    </sheetView>
  </sheetViews>
  <sheetFormatPr defaultRowHeight="14.4" x14ac:dyDescent="0.3"/>
  <cols>
    <col min="1" max="1" width="19.77734375" customWidth="1"/>
    <col min="2" max="2" width="16.109375" customWidth="1"/>
    <col min="3" max="3" width="12.5546875" customWidth="1"/>
    <col min="4" max="4" width="12.77734375" customWidth="1"/>
  </cols>
  <sheetData>
    <row r="1" spans="1:37" ht="14.4" customHeight="1" x14ac:dyDescent="0.3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1:37" ht="14.4" customHeight="1" x14ac:dyDescent="0.3">
      <c r="A2" s="58" t="s">
        <v>88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1:37" ht="15" customHeight="1" x14ac:dyDescent="0.3">
      <c r="A3" t="s">
        <v>89</v>
      </c>
    </row>
    <row r="4" spans="1:37" x14ac:dyDescent="0.3">
      <c r="A4" t="s">
        <v>90</v>
      </c>
    </row>
    <row r="6" spans="1:37" x14ac:dyDescent="0.3">
      <c r="A6" s="100" t="s">
        <v>91</v>
      </c>
      <c r="B6" s="103" t="s">
        <v>0</v>
      </c>
      <c r="C6" s="103" t="s">
        <v>1</v>
      </c>
      <c r="D6" s="149" t="s">
        <v>2</v>
      </c>
      <c r="E6" s="109" t="s">
        <v>3</v>
      </c>
      <c r="F6" s="110"/>
      <c r="G6" s="110"/>
      <c r="H6" s="110"/>
      <c r="I6" s="110"/>
      <c r="J6" s="110"/>
      <c r="K6" s="110"/>
      <c r="L6" s="110"/>
      <c r="M6" s="110"/>
      <c r="N6" s="110"/>
      <c r="O6" s="111"/>
      <c r="P6" s="113" t="s">
        <v>4</v>
      </c>
      <c r="Q6" s="113"/>
      <c r="R6" s="113"/>
      <c r="S6" s="113"/>
      <c r="T6" s="113"/>
      <c r="U6" s="113"/>
      <c r="V6" s="113"/>
      <c r="W6" s="113"/>
      <c r="X6" s="113"/>
      <c r="Y6" s="113"/>
      <c r="Z6" s="114"/>
      <c r="AA6" s="115" t="s">
        <v>5</v>
      </c>
      <c r="AB6" s="152"/>
      <c r="AC6" s="152"/>
      <c r="AD6" s="152"/>
      <c r="AE6" s="152"/>
      <c r="AF6" s="152"/>
      <c r="AG6" s="152"/>
      <c r="AH6" s="152"/>
      <c r="AI6" s="152"/>
      <c r="AJ6" s="152"/>
      <c r="AK6" s="153"/>
    </row>
    <row r="7" spans="1:37" x14ac:dyDescent="0.3">
      <c r="A7" s="145"/>
      <c r="B7" s="147"/>
      <c r="C7" s="147"/>
      <c r="D7" s="150"/>
      <c r="E7" s="118" t="s">
        <v>6</v>
      </c>
      <c r="F7" s="122" t="s">
        <v>7</v>
      </c>
      <c r="G7" s="154"/>
      <c r="H7" s="154"/>
      <c r="I7" s="154"/>
      <c r="J7" s="154"/>
      <c r="K7" s="154"/>
      <c r="L7" s="154"/>
      <c r="M7" s="120"/>
      <c r="N7" s="155" t="s">
        <v>8</v>
      </c>
      <c r="O7" s="125" t="s">
        <v>9</v>
      </c>
      <c r="P7" s="157" t="s">
        <v>6</v>
      </c>
      <c r="Q7" s="159" t="s">
        <v>7</v>
      </c>
      <c r="R7" s="159"/>
      <c r="S7" s="159"/>
      <c r="T7" s="159"/>
      <c r="U7" s="159"/>
      <c r="V7" s="159"/>
      <c r="W7" s="159"/>
      <c r="X7" s="159"/>
      <c r="Y7" s="132" t="s">
        <v>10</v>
      </c>
      <c r="Z7" s="134" t="s">
        <v>9</v>
      </c>
      <c r="AA7" s="136" t="s">
        <v>6</v>
      </c>
      <c r="AB7" s="160" t="s">
        <v>7</v>
      </c>
      <c r="AC7" s="160"/>
      <c r="AD7" s="160"/>
      <c r="AE7" s="160"/>
      <c r="AF7" s="160"/>
      <c r="AG7" s="160"/>
      <c r="AH7" s="160"/>
      <c r="AI7" s="160"/>
      <c r="AJ7" s="141" t="s">
        <v>11</v>
      </c>
      <c r="AK7" s="143" t="s">
        <v>9</v>
      </c>
    </row>
    <row r="8" spans="1:37" ht="15" thickBot="1" x14ac:dyDescent="0.35">
      <c r="A8" s="146"/>
      <c r="B8" s="148"/>
      <c r="C8" s="148"/>
      <c r="D8" s="151"/>
      <c r="E8" s="119" t="s">
        <v>12</v>
      </c>
      <c r="F8" s="2" t="s">
        <v>13</v>
      </c>
      <c r="G8" s="3" t="s">
        <v>14</v>
      </c>
      <c r="H8" s="3" t="s">
        <v>15</v>
      </c>
      <c r="I8" s="3" t="s">
        <v>16</v>
      </c>
      <c r="J8" s="3" t="s">
        <v>17</v>
      </c>
      <c r="K8" s="3" t="s">
        <v>18</v>
      </c>
      <c r="L8" s="3" t="s">
        <v>19</v>
      </c>
      <c r="M8" s="4" t="s">
        <v>20</v>
      </c>
      <c r="N8" s="124" t="s">
        <v>21</v>
      </c>
      <c r="O8" s="156"/>
      <c r="P8" s="158" t="s">
        <v>22</v>
      </c>
      <c r="Q8" s="5" t="s">
        <v>13</v>
      </c>
      <c r="R8" s="5" t="s">
        <v>14</v>
      </c>
      <c r="S8" s="5" t="s">
        <v>15</v>
      </c>
      <c r="T8" s="5" t="s">
        <v>16</v>
      </c>
      <c r="U8" s="5" t="s">
        <v>17</v>
      </c>
      <c r="V8" s="5" t="s">
        <v>18</v>
      </c>
      <c r="W8" s="5" t="s">
        <v>19</v>
      </c>
      <c r="X8" s="5" t="s">
        <v>20</v>
      </c>
      <c r="Y8" s="133" t="s">
        <v>23</v>
      </c>
      <c r="Z8" s="133"/>
      <c r="AA8" s="137" t="s">
        <v>24</v>
      </c>
      <c r="AB8" s="6" t="s">
        <v>13</v>
      </c>
      <c r="AC8" s="6" t="s">
        <v>14</v>
      </c>
      <c r="AD8" s="6" t="s">
        <v>15</v>
      </c>
      <c r="AE8" s="6" t="s">
        <v>16</v>
      </c>
      <c r="AF8" s="6" t="s">
        <v>17</v>
      </c>
      <c r="AG8" s="6" t="s">
        <v>18</v>
      </c>
      <c r="AH8" s="6" t="s">
        <v>19</v>
      </c>
      <c r="AI8" s="6" t="s">
        <v>20</v>
      </c>
      <c r="AJ8" s="142" t="s">
        <v>25</v>
      </c>
      <c r="AK8" s="142"/>
    </row>
    <row r="9" spans="1:37" ht="15" thickTop="1" x14ac:dyDescent="0.3">
      <c r="A9" s="44" t="s">
        <v>36</v>
      </c>
      <c r="B9" s="7"/>
      <c r="C9" s="7"/>
      <c r="D9" s="45"/>
      <c r="E9" s="46"/>
      <c r="F9" s="7"/>
      <c r="G9" s="7"/>
      <c r="H9" s="7"/>
      <c r="I9" s="7"/>
      <c r="J9" s="7"/>
      <c r="K9" s="7"/>
      <c r="L9" s="7"/>
      <c r="M9" s="7"/>
      <c r="N9" s="7"/>
      <c r="O9" s="47"/>
      <c r="P9" s="46"/>
      <c r="Q9" s="7"/>
      <c r="R9" s="7"/>
      <c r="S9" s="7"/>
      <c r="T9" s="7"/>
      <c r="U9" s="7"/>
      <c r="V9" s="7"/>
      <c r="W9" s="7"/>
      <c r="X9" s="7"/>
      <c r="Y9" s="7"/>
      <c r="Z9" s="47"/>
      <c r="AA9" s="46"/>
      <c r="AB9" s="7"/>
      <c r="AC9" s="7"/>
      <c r="AD9" s="7"/>
      <c r="AE9" s="7"/>
      <c r="AF9" s="7"/>
      <c r="AG9" s="7"/>
      <c r="AH9" s="7"/>
      <c r="AI9" s="7"/>
      <c r="AJ9" s="7"/>
      <c r="AK9" s="47"/>
    </row>
    <row r="10" spans="1:37" x14ac:dyDescent="0.3">
      <c r="A10" s="48" t="s">
        <v>27</v>
      </c>
      <c r="B10" s="49"/>
      <c r="C10" s="49"/>
      <c r="D10" s="49"/>
      <c r="E10" s="50"/>
      <c r="F10" s="49"/>
      <c r="G10" s="49"/>
      <c r="H10" s="49"/>
      <c r="I10" s="49"/>
      <c r="J10" s="49"/>
      <c r="K10" s="49"/>
      <c r="L10" s="49"/>
      <c r="M10" s="49"/>
      <c r="N10" s="49"/>
      <c r="O10" s="51"/>
      <c r="P10" s="50"/>
      <c r="Q10" s="49"/>
      <c r="R10" s="49"/>
      <c r="S10" s="49"/>
      <c r="T10" s="49"/>
      <c r="U10" s="49"/>
      <c r="V10" s="49"/>
      <c r="W10" s="49"/>
      <c r="X10" s="49"/>
      <c r="Y10" s="49"/>
      <c r="Z10" s="51"/>
      <c r="AA10" s="50"/>
      <c r="AB10" s="49"/>
      <c r="AC10" s="49"/>
      <c r="AD10" s="49"/>
      <c r="AE10" s="49"/>
      <c r="AF10" s="49"/>
      <c r="AG10" s="49"/>
      <c r="AH10" s="49"/>
      <c r="AI10" s="49"/>
      <c r="AJ10" s="49"/>
      <c r="AK10" s="51"/>
    </row>
    <row r="11" spans="1:37" x14ac:dyDescent="0.3">
      <c r="A11" s="60" t="s">
        <v>92</v>
      </c>
      <c r="B11" s="49">
        <v>0</v>
      </c>
      <c r="C11" s="49">
        <v>0</v>
      </c>
      <c r="D11" s="49">
        <v>0</v>
      </c>
      <c r="E11" s="50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51">
        <v>0</v>
      </c>
      <c r="P11" s="50">
        <v>0</v>
      </c>
      <c r="Q11" s="49">
        <v>0</v>
      </c>
      <c r="R11" s="49">
        <v>0</v>
      </c>
      <c r="S11" s="49">
        <v>0</v>
      </c>
      <c r="T11" s="49">
        <v>0</v>
      </c>
      <c r="U11" s="49">
        <v>0</v>
      </c>
      <c r="V11" s="49">
        <v>0</v>
      </c>
      <c r="W11" s="49">
        <v>0</v>
      </c>
      <c r="X11" s="49">
        <v>0</v>
      </c>
      <c r="Y11" s="49">
        <v>0</v>
      </c>
      <c r="Z11" s="51">
        <v>0</v>
      </c>
      <c r="AA11" s="50">
        <v>0</v>
      </c>
      <c r="AB11" s="49">
        <v>0</v>
      </c>
      <c r="AC11" s="49">
        <v>0</v>
      </c>
      <c r="AD11" s="49">
        <v>0</v>
      </c>
      <c r="AE11" s="49">
        <v>0</v>
      </c>
      <c r="AF11" s="49">
        <v>0</v>
      </c>
      <c r="AG11" s="49">
        <v>0</v>
      </c>
      <c r="AH11" s="49">
        <v>0</v>
      </c>
      <c r="AI11" s="49">
        <v>0</v>
      </c>
      <c r="AJ11" s="49">
        <v>0</v>
      </c>
      <c r="AK11" s="51">
        <v>0</v>
      </c>
    </row>
    <row r="12" spans="1:37" x14ac:dyDescent="0.3">
      <c r="A12" s="60" t="s">
        <v>93</v>
      </c>
      <c r="B12" s="49">
        <v>0</v>
      </c>
      <c r="C12" s="49">
        <v>0</v>
      </c>
      <c r="D12" s="49">
        <v>0</v>
      </c>
      <c r="E12" s="50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0</v>
      </c>
      <c r="O12" s="51">
        <v>0</v>
      </c>
      <c r="P12" s="50">
        <v>0</v>
      </c>
      <c r="Q12" s="49">
        <v>0</v>
      </c>
      <c r="R12" s="49">
        <v>0</v>
      </c>
      <c r="S12" s="49">
        <v>0</v>
      </c>
      <c r="T12" s="49">
        <v>0</v>
      </c>
      <c r="U12" s="49">
        <v>0</v>
      </c>
      <c r="V12" s="49">
        <v>0</v>
      </c>
      <c r="W12" s="49">
        <v>0</v>
      </c>
      <c r="X12" s="49">
        <v>0</v>
      </c>
      <c r="Y12" s="49">
        <v>0</v>
      </c>
      <c r="Z12" s="51">
        <v>0</v>
      </c>
      <c r="AA12" s="50">
        <v>0</v>
      </c>
      <c r="AB12" s="49">
        <v>0</v>
      </c>
      <c r="AC12" s="49">
        <v>0</v>
      </c>
      <c r="AD12" s="49">
        <v>0</v>
      </c>
      <c r="AE12" s="49">
        <v>0</v>
      </c>
      <c r="AF12" s="49">
        <v>0</v>
      </c>
      <c r="AG12" s="49">
        <v>0</v>
      </c>
      <c r="AH12" s="49">
        <v>0</v>
      </c>
      <c r="AI12" s="49">
        <v>0</v>
      </c>
      <c r="AJ12" s="49">
        <v>0</v>
      </c>
      <c r="AK12" s="51">
        <v>0</v>
      </c>
    </row>
    <row r="13" spans="1:37" x14ac:dyDescent="0.3">
      <c r="A13" s="60" t="s">
        <v>94</v>
      </c>
      <c r="B13" s="49">
        <v>0</v>
      </c>
      <c r="C13" s="49">
        <v>0</v>
      </c>
      <c r="D13" s="49">
        <v>0</v>
      </c>
      <c r="E13" s="50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51">
        <v>0</v>
      </c>
      <c r="P13" s="50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51">
        <v>0</v>
      </c>
      <c r="AA13" s="50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51">
        <v>0</v>
      </c>
    </row>
    <row r="14" spans="1:37" x14ac:dyDescent="0.3">
      <c r="A14" s="52" t="s">
        <v>95</v>
      </c>
      <c r="B14" s="49">
        <v>0</v>
      </c>
      <c r="C14" s="49">
        <v>0</v>
      </c>
      <c r="D14" s="49">
        <v>0</v>
      </c>
      <c r="E14" s="50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51">
        <v>0</v>
      </c>
      <c r="P14" s="50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51">
        <v>0</v>
      </c>
      <c r="AA14" s="50">
        <v>0</v>
      </c>
      <c r="AB14" s="49">
        <v>0</v>
      </c>
      <c r="AC14" s="49">
        <v>0</v>
      </c>
      <c r="AD14" s="49">
        <v>0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51">
        <v>0</v>
      </c>
    </row>
    <row r="15" spans="1:37" x14ac:dyDescent="0.3">
      <c r="A15" s="61" t="s">
        <v>30</v>
      </c>
      <c r="B15" s="9">
        <v>0</v>
      </c>
      <c r="C15" s="9">
        <v>0</v>
      </c>
      <c r="D15" s="9">
        <v>0</v>
      </c>
      <c r="E15" s="10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53">
        <v>0</v>
      </c>
      <c r="P15" s="10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53">
        <v>0</v>
      </c>
      <c r="AA15" s="10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53">
        <v>0</v>
      </c>
    </row>
    <row r="16" spans="1:37" x14ac:dyDescent="0.3">
      <c r="A16" s="62" t="s">
        <v>31</v>
      </c>
      <c r="B16" s="49"/>
      <c r="C16" s="49"/>
      <c r="D16" s="49"/>
      <c r="E16" s="50"/>
      <c r="F16" s="49"/>
      <c r="G16" s="49"/>
      <c r="H16" s="49"/>
      <c r="I16" s="49"/>
      <c r="J16" s="49"/>
      <c r="K16" s="49"/>
      <c r="L16" s="49"/>
      <c r="M16" s="49"/>
      <c r="N16" s="49"/>
      <c r="O16" s="51"/>
      <c r="P16" s="50"/>
      <c r="Q16" s="49"/>
      <c r="R16" s="49"/>
      <c r="S16" s="49"/>
      <c r="T16" s="49"/>
      <c r="U16" s="49"/>
      <c r="V16" s="49"/>
      <c r="W16" s="49"/>
      <c r="X16" s="49"/>
      <c r="Y16" s="49"/>
      <c r="Z16" s="51"/>
      <c r="AA16" s="50"/>
      <c r="AB16" s="49"/>
      <c r="AC16" s="49"/>
      <c r="AD16" s="49"/>
      <c r="AE16" s="49"/>
      <c r="AF16" s="49"/>
      <c r="AG16" s="49"/>
      <c r="AH16" s="49"/>
      <c r="AI16" s="49"/>
      <c r="AJ16" s="49"/>
      <c r="AK16" s="51"/>
    </row>
    <row r="17" spans="1:37" x14ac:dyDescent="0.3">
      <c r="A17" s="60" t="s">
        <v>92</v>
      </c>
      <c r="B17" s="49">
        <v>2269.4818042306565</v>
      </c>
      <c r="C17" s="49">
        <v>42166.776029848588</v>
      </c>
      <c r="D17" s="49">
        <v>8549.6036577611594</v>
      </c>
      <c r="E17" s="50">
        <v>720.66898138936403</v>
      </c>
      <c r="F17" s="49">
        <v>4622.1483975695674</v>
      </c>
      <c r="G17" s="49">
        <v>662.48355997335796</v>
      </c>
      <c r="H17" s="49">
        <v>1677.6189636919955</v>
      </c>
      <c r="I17" s="49">
        <v>7217.7243134466007</v>
      </c>
      <c r="J17" s="49">
        <v>177.19935280810711</v>
      </c>
      <c r="K17" s="49">
        <v>2277.2285554613527</v>
      </c>
      <c r="L17" s="49">
        <v>0.92991402266830092</v>
      </c>
      <c r="M17" s="49">
        <v>1482.4152512589262</v>
      </c>
      <c r="N17" s="49">
        <v>18117.748308232578</v>
      </c>
      <c r="O17" s="51">
        <v>2755.3741527536531</v>
      </c>
      <c r="P17" s="50">
        <v>1408.134910971412</v>
      </c>
      <c r="Q17" s="49">
        <v>3553.9968751551237</v>
      </c>
      <c r="R17" s="49">
        <v>458.31016582651637</v>
      </c>
      <c r="S17" s="49">
        <v>3705.2999092027594</v>
      </c>
      <c r="T17" s="49">
        <v>11441.939513496092</v>
      </c>
      <c r="U17" s="49">
        <v>7.9405133961060885</v>
      </c>
      <c r="V17" s="49">
        <v>2931.9241626108046</v>
      </c>
      <c r="W17" s="49">
        <v>3.6228018323242464</v>
      </c>
      <c r="X17" s="49">
        <v>278.63555724618891</v>
      </c>
      <c r="Y17" s="49">
        <v>22381.669498765914</v>
      </c>
      <c r="Z17" s="51">
        <v>5261.820194744073</v>
      </c>
      <c r="AA17" s="50">
        <v>140.67791186988063</v>
      </c>
      <c r="AB17" s="49">
        <v>481.88666306788042</v>
      </c>
      <c r="AC17" s="49">
        <v>120.35043520300292</v>
      </c>
      <c r="AD17" s="49">
        <v>435.48957412457236</v>
      </c>
      <c r="AE17" s="49">
        <v>556.14855652222195</v>
      </c>
      <c r="AF17" s="49">
        <v>14.986228338211074</v>
      </c>
      <c r="AG17" s="49">
        <v>22.300000282980577</v>
      </c>
      <c r="AH17" s="49">
        <v>0</v>
      </c>
      <c r="AI17" s="49">
        <v>36.196765311209766</v>
      </c>
      <c r="AJ17" s="49">
        <v>1667.3582228500788</v>
      </c>
      <c r="AK17" s="51">
        <v>532.40931026343253</v>
      </c>
    </row>
    <row r="18" spans="1:37" x14ac:dyDescent="0.3">
      <c r="A18" s="60" t="s">
        <v>93</v>
      </c>
      <c r="B18" s="49">
        <v>1271.2686645029239</v>
      </c>
      <c r="C18" s="49">
        <v>403470.20619535912</v>
      </c>
      <c r="D18" s="49">
        <v>4947.7599484275024</v>
      </c>
      <c r="E18" s="50">
        <v>401.50229719315416</v>
      </c>
      <c r="F18" s="49">
        <v>53778.780983960474</v>
      </c>
      <c r="G18" s="49">
        <v>10511.507704313497</v>
      </c>
      <c r="H18" s="49">
        <v>37106.178818647291</v>
      </c>
      <c r="I18" s="49">
        <v>15643.882451516934</v>
      </c>
      <c r="J18" s="49">
        <v>6.163302146961108</v>
      </c>
      <c r="K18" s="49">
        <v>253.27875851189225</v>
      </c>
      <c r="L18" s="49">
        <v>0</v>
      </c>
      <c r="M18" s="49">
        <v>47537.418919002557</v>
      </c>
      <c r="N18" s="49">
        <v>164837.21093809963</v>
      </c>
      <c r="O18" s="51">
        <v>1657.2035475779057</v>
      </c>
      <c r="P18" s="50">
        <v>721.80793231941561</v>
      </c>
      <c r="Q18" s="49">
        <v>66053.855811428075</v>
      </c>
      <c r="R18" s="49">
        <v>9971.8602118513136</v>
      </c>
      <c r="S18" s="49">
        <v>21756.800113807974</v>
      </c>
      <c r="T18" s="49">
        <v>12110.754130724325</v>
      </c>
      <c r="U18" s="49">
        <v>2394.3969765045272</v>
      </c>
      <c r="V18" s="49">
        <v>840.86942824288985</v>
      </c>
      <c r="W18" s="49">
        <v>0</v>
      </c>
      <c r="X18" s="49">
        <v>90308.546280878174</v>
      </c>
      <c r="Y18" s="49">
        <v>203437.08295343729</v>
      </c>
      <c r="Z18" s="51">
        <v>2721.375964824766</v>
      </c>
      <c r="AA18" s="50">
        <v>147.95843499035425</v>
      </c>
      <c r="AB18" s="49">
        <v>17986.145484245539</v>
      </c>
      <c r="AC18" s="49">
        <v>1659.1540016510401</v>
      </c>
      <c r="AD18" s="49">
        <v>7418.3023355782307</v>
      </c>
      <c r="AE18" s="49">
        <v>2014.109317899133</v>
      </c>
      <c r="AF18" s="49">
        <v>1073.6803243134734</v>
      </c>
      <c r="AG18" s="49">
        <v>6.9055371234659297</v>
      </c>
      <c r="AH18" s="49">
        <v>0</v>
      </c>
      <c r="AI18" s="49">
        <v>5037.6153030113583</v>
      </c>
      <c r="AJ18" s="49">
        <v>35195.912303822239</v>
      </c>
      <c r="AK18" s="51">
        <v>569.18043602483033</v>
      </c>
    </row>
    <row r="19" spans="1:37" x14ac:dyDescent="0.3">
      <c r="A19" s="60" t="s">
        <v>94</v>
      </c>
      <c r="B19" s="49">
        <v>512.026628527821</v>
      </c>
      <c r="C19" s="49">
        <v>248767.65027698627</v>
      </c>
      <c r="D19" s="49">
        <v>1954.4259679408226</v>
      </c>
      <c r="E19" s="50">
        <v>104.20842700251572</v>
      </c>
      <c r="F19" s="49">
        <v>23938.662404425511</v>
      </c>
      <c r="G19" s="49">
        <v>6626.235580168398</v>
      </c>
      <c r="H19" s="49">
        <v>9282.7589597001752</v>
      </c>
      <c r="I19" s="49">
        <v>1835.0498747322558</v>
      </c>
      <c r="J19" s="49">
        <v>1921.810616160494</v>
      </c>
      <c r="K19" s="49">
        <v>0</v>
      </c>
      <c r="L19" s="49">
        <v>0</v>
      </c>
      <c r="M19" s="49">
        <v>7079.9757938871026</v>
      </c>
      <c r="N19" s="49">
        <v>50684.493229073938</v>
      </c>
      <c r="O19" s="51">
        <v>408.42178122691314</v>
      </c>
      <c r="P19" s="50">
        <v>279.08762206939662</v>
      </c>
      <c r="Q19" s="49">
        <v>50061.276901900317</v>
      </c>
      <c r="R19" s="49">
        <v>4852.3395274502764</v>
      </c>
      <c r="S19" s="49">
        <v>39622.468308404372</v>
      </c>
      <c r="T19" s="49">
        <v>18809.854352643299</v>
      </c>
      <c r="U19" s="49">
        <v>2869.976357000779</v>
      </c>
      <c r="V19" s="49">
        <v>155.5837575902419</v>
      </c>
      <c r="W19" s="49">
        <v>0</v>
      </c>
      <c r="X19" s="49">
        <v>11741.406188689854</v>
      </c>
      <c r="Y19" s="49">
        <v>128112.90539367913</v>
      </c>
      <c r="Z19" s="51">
        <v>1053.7828665594736</v>
      </c>
      <c r="AA19" s="50">
        <v>128.73057945590867</v>
      </c>
      <c r="AB19" s="49">
        <v>20251.15495625075</v>
      </c>
      <c r="AC19" s="49">
        <v>1938.3885584904988</v>
      </c>
      <c r="AD19" s="49">
        <v>30938.943161141768</v>
      </c>
      <c r="AE19" s="49">
        <v>15696.39791082291</v>
      </c>
      <c r="AF19" s="49">
        <v>913.8235042553689</v>
      </c>
      <c r="AG19" s="49">
        <v>0</v>
      </c>
      <c r="AH19" s="49">
        <v>0</v>
      </c>
      <c r="AI19" s="49">
        <v>231.54356327190439</v>
      </c>
      <c r="AJ19" s="49">
        <v>69970.251654233201</v>
      </c>
      <c r="AK19" s="51">
        <v>492.22132015443577</v>
      </c>
    </row>
    <row r="20" spans="1:37" x14ac:dyDescent="0.3">
      <c r="A20" s="52" t="s">
        <v>95</v>
      </c>
      <c r="B20" s="49">
        <v>884.92716305286183</v>
      </c>
      <c r="C20" s="49">
        <v>530279.0760803381</v>
      </c>
      <c r="D20" s="49">
        <v>3269.1015956797642</v>
      </c>
      <c r="E20" s="50">
        <v>171.30287298186266</v>
      </c>
      <c r="F20" s="49">
        <v>9460.4277679805182</v>
      </c>
      <c r="G20" s="49">
        <v>17792.948601368644</v>
      </c>
      <c r="H20" s="49">
        <v>28769.062531826188</v>
      </c>
      <c r="I20" s="49">
        <v>39167.636036381424</v>
      </c>
      <c r="J20" s="49">
        <v>0</v>
      </c>
      <c r="K20" s="49">
        <v>1057.9352773973155</v>
      </c>
      <c r="L20" s="49">
        <v>0</v>
      </c>
      <c r="M20" s="49">
        <v>14467.799667224812</v>
      </c>
      <c r="N20" s="49">
        <v>110715.80988217892</v>
      </c>
      <c r="O20" s="51">
        <v>633.69445184165124</v>
      </c>
      <c r="P20" s="50">
        <v>498.30364868334317</v>
      </c>
      <c r="Q20" s="49">
        <v>8939.5478015243389</v>
      </c>
      <c r="R20" s="49">
        <v>20615.05203981898</v>
      </c>
      <c r="S20" s="49">
        <v>120909.5930814779</v>
      </c>
      <c r="T20" s="49">
        <v>136686.00395491059</v>
      </c>
      <c r="U20" s="49">
        <v>0</v>
      </c>
      <c r="V20" s="49">
        <v>3059.4156976478785</v>
      </c>
      <c r="W20" s="49">
        <v>0</v>
      </c>
      <c r="X20" s="49">
        <v>2392.0412782113763</v>
      </c>
      <c r="Y20" s="49">
        <v>292601.65385359112</v>
      </c>
      <c r="Z20" s="51">
        <v>1846.6410311167874</v>
      </c>
      <c r="AA20" s="50">
        <v>215.32064138765597</v>
      </c>
      <c r="AB20" s="49">
        <v>10583.621352062108</v>
      </c>
      <c r="AC20" s="49">
        <v>7332.9608718426553</v>
      </c>
      <c r="AD20" s="49">
        <v>59175.990647208295</v>
      </c>
      <c r="AE20" s="49">
        <v>47888.394105182771</v>
      </c>
      <c r="AF20" s="49">
        <v>0.8187070869116716</v>
      </c>
      <c r="AG20" s="49">
        <v>1910.0692971418357</v>
      </c>
      <c r="AH20" s="49">
        <v>0</v>
      </c>
      <c r="AI20" s="49">
        <v>69.757364043538701</v>
      </c>
      <c r="AJ20" s="49">
        <v>126961.61234456812</v>
      </c>
      <c r="AK20" s="51">
        <v>788.76611272132538</v>
      </c>
    </row>
    <row r="21" spans="1:37" x14ac:dyDescent="0.3">
      <c r="A21" s="61" t="s">
        <v>32</v>
      </c>
      <c r="B21" s="9">
        <v>4937.7042603142636</v>
      </c>
      <c r="C21" s="9">
        <v>1224683.7085825321</v>
      </c>
      <c r="D21" s="9">
        <v>18720.891169809249</v>
      </c>
      <c r="E21" s="10">
        <v>1397.6825785668966</v>
      </c>
      <c r="F21" s="9">
        <v>91800.019553936072</v>
      </c>
      <c r="G21" s="9">
        <v>35593.175445823901</v>
      </c>
      <c r="H21" s="9">
        <v>76835.619273865654</v>
      </c>
      <c r="I21" s="9">
        <v>63864.292676077217</v>
      </c>
      <c r="J21" s="9">
        <v>2105.1732711155623</v>
      </c>
      <c r="K21" s="9">
        <v>3588.4425913705604</v>
      </c>
      <c r="L21" s="9">
        <v>0.92991402266830092</v>
      </c>
      <c r="M21" s="9">
        <v>70567.609631373401</v>
      </c>
      <c r="N21" s="9">
        <v>344355.26235758519</v>
      </c>
      <c r="O21" s="53">
        <v>5454.6939334001236</v>
      </c>
      <c r="P21" s="10">
        <v>2907.3341140435673</v>
      </c>
      <c r="Q21" s="9">
        <v>128608.67739000786</v>
      </c>
      <c r="R21" s="9">
        <v>35897.561944947083</v>
      </c>
      <c r="S21" s="9">
        <v>185994.16141289301</v>
      </c>
      <c r="T21" s="9">
        <v>179048.55195177431</v>
      </c>
      <c r="U21" s="9">
        <v>5272.313846901412</v>
      </c>
      <c r="V21" s="9">
        <v>6987.7930460918151</v>
      </c>
      <c r="W21" s="9">
        <v>3.6228018323242464</v>
      </c>
      <c r="X21" s="9">
        <v>104720.62930502559</v>
      </c>
      <c r="Y21" s="9">
        <v>646533.31169947342</v>
      </c>
      <c r="Z21" s="53">
        <v>10883.6200572451</v>
      </c>
      <c r="AA21" s="10">
        <v>632.68756770379957</v>
      </c>
      <c r="AB21" s="9">
        <v>49302.808455626277</v>
      </c>
      <c r="AC21" s="9">
        <v>11050.853867187197</v>
      </c>
      <c r="AD21" s="9">
        <v>97968.725718052869</v>
      </c>
      <c r="AE21" s="9">
        <v>66155.049890427035</v>
      </c>
      <c r="AF21" s="9">
        <v>2003.3087639939649</v>
      </c>
      <c r="AG21" s="9">
        <v>1939.2748345482821</v>
      </c>
      <c r="AH21" s="9">
        <v>0</v>
      </c>
      <c r="AI21" s="9">
        <v>5375.1129956380109</v>
      </c>
      <c r="AJ21" s="9">
        <v>233795.13452547364</v>
      </c>
      <c r="AK21" s="53">
        <v>2382.5771791640241</v>
      </c>
    </row>
    <row r="22" spans="1:37" x14ac:dyDescent="0.3">
      <c r="A22" s="54" t="s">
        <v>37</v>
      </c>
      <c r="B22" s="11">
        <v>4937.7042603142636</v>
      </c>
      <c r="C22" s="11">
        <v>1224683.7085825321</v>
      </c>
      <c r="D22" s="55">
        <v>18720.891169809249</v>
      </c>
      <c r="E22" s="56">
        <v>1397.6825785668966</v>
      </c>
      <c r="F22" s="12">
        <v>91800.019553936072</v>
      </c>
      <c r="G22" s="12">
        <v>35593.175445823901</v>
      </c>
      <c r="H22" s="12">
        <v>76835.619273865654</v>
      </c>
      <c r="I22" s="12">
        <v>63864.292676077217</v>
      </c>
      <c r="J22" s="12">
        <v>2105.1732711155623</v>
      </c>
      <c r="K22" s="12">
        <v>3588.4425913705604</v>
      </c>
      <c r="L22" s="12">
        <v>0.92991402266830092</v>
      </c>
      <c r="M22" s="12">
        <v>70567.609631373401</v>
      </c>
      <c r="N22" s="12">
        <v>344355.26235758519</v>
      </c>
      <c r="O22" s="57">
        <v>5454.6939334001236</v>
      </c>
      <c r="P22" s="56">
        <v>2907.3341140435673</v>
      </c>
      <c r="Q22" s="12">
        <v>128608.67739000786</v>
      </c>
      <c r="R22" s="12">
        <v>35897.561944947083</v>
      </c>
      <c r="S22" s="12">
        <v>185994.16141289301</v>
      </c>
      <c r="T22" s="12">
        <v>179048.55195177431</v>
      </c>
      <c r="U22" s="12">
        <v>5272.313846901412</v>
      </c>
      <c r="V22" s="12">
        <v>6987.7930460918151</v>
      </c>
      <c r="W22" s="12">
        <v>3.6228018323242464</v>
      </c>
      <c r="X22" s="12">
        <v>104720.62930502559</v>
      </c>
      <c r="Y22" s="12">
        <v>646533.31169947342</v>
      </c>
      <c r="Z22" s="57">
        <v>10883.6200572451</v>
      </c>
      <c r="AA22" s="56">
        <v>632.68756770379957</v>
      </c>
      <c r="AB22" s="12">
        <v>49302.808455626277</v>
      </c>
      <c r="AC22" s="12">
        <v>11050.853867187197</v>
      </c>
      <c r="AD22" s="12">
        <v>97968.725718052869</v>
      </c>
      <c r="AE22" s="12">
        <v>66155.049890427035</v>
      </c>
      <c r="AF22" s="12">
        <v>2003.3087639939649</v>
      </c>
      <c r="AG22" s="12">
        <v>1939.2748345482821</v>
      </c>
      <c r="AH22" s="12">
        <v>0</v>
      </c>
      <c r="AI22" s="12">
        <v>5375.1129956380109</v>
      </c>
      <c r="AJ22" s="12">
        <v>233795.13452547364</v>
      </c>
      <c r="AK22" s="57">
        <v>2382.5771791640241</v>
      </c>
    </row>
    <row r="23" spans="1:37" x14ac:dyDescent="0.3">
      <c r="A23" s="44" t="s">
        <v>96</v>
      </c>
      <c r="B23" s="7"/>
      <c r="C23" s="7"/>
      <c r="D23" s="7"/>
      <c r="E23" s="46"/>
      <c r="F23" s="7"/>
      <c r="G23" s="7"/>
      <c r="H23" s="7"/>
      <c r="I23" s="7"/>
      <c r="J23" s="7"/>
      <c r="K23" s="7"/>
      <c r="L23" s="7"/>
      <c r="M23" s="7"/>
      <c r="N23" s="7"/>
      <c r="O23" s="47"/>
      <c r="P23" s="46"/>
      <c r="Q23" s="7"/>
      <c r="R23" s="7"/>
      <c r="S23" s="7"/>
      <c r="T23" s="7"/>
      <c r="U23" s="7"/>
      <c r="V23" s="7"/>
      <c r="W23" s="7"/>
      <c r="X23" s="7"/>
      <c r="Y23" s="7"/>
      <c r="Z23" s="47"/>
      <c r="AA23" s="46"/>
      <c r="AB23" s="7"/>
      <c r="AC23" s="7"/>
      <c r="AD23" s="7"/>
      <c r="AE23" s="7"/>
      <c r="AF23" s="7"/>
      <c r="AG23" s="7"/>
      <c r="AH23" s="7"/>
      <c r="AI23" s="7"/>
      <c r="AJ23" s="7"/>
      <c r="AK23" s="47"/>
    </row>
    <row r="24" spans="1:37" x14ac:dyDescent="0.3">
      <c r="A24" s="48" t="s">
        <v>27</v>
      </c>
      <c r="B24" s="49"/>
      <c r="C24" s="49"/>
      <c r="D24" s="49"/>
      <c r="E24" s="50"/>
      <c r="F24" s="49"/>
      <c r="G24" s="49"/>
      <c r="H24" s="49"/>
      <c r="I24" s="49"/>
      <c r="J24" s="49"/>
      <c r="K24" s="49"/>
      <c r="L24" s="49"/>
      <c r="M24" s="49"/>
      <c r="N24" s="49"/>
      <c r="O24" s="51"/>
      <c r="P24" s="50"/>
      <c r="Q24" s="49"/>
      <c r="R24" s="49"/>
      <c r="S24" s="49"/>
      <c r="T24" s="49"/>
      <c r="U24" s="49"/>
      <c r="V24" s="49"/>
      <c r="W24" s="49"/>
      <c r="X24" s="49"/>
      <c r="Y24" s="49"/>
      <c r="Z24" s="51"/>
      <c r="AA24" s="50"/>
      <c r="AB24" s="49"/>
      <c r="AC24" s="49"/>
      <c r="AD24" s="49"/>
      <c r="AE24" s="49"/>
      <c r="AF24" s="49"/>
      <c r="AG24" s="49"/>
      <c r="AH24" s="49"/>
      <c r="AI24" s="49"/>
      <c r="AJ24" s="49"/>
      <c r="AK24" s="51"/>
    </row>
    <row r="25" spans="1:37" x14ac:dyDescent="0.3">
      <c r="A25" s="60" t="s">
        <v>92</v>
      </c>
      <c r="B25" s="49">
        <v>1050.4167612431393</v>
      </c>
      <c r="C25" s="49">
        <v>64482.566215650513</v>
      </c>
      <c r="D25" s="49">
        <v>5304.0091311501737</v>
      </c>
      <c r="E25" s="50">
        <v>507.25494848410642</v>
      </c>
      <c r="F25" s="49">
        <v>580.59429977960372</v>
      </c>
      <c r="G25" s="49">
        <v>641.71187287643841</v>
      </c>
      <c r="H25" s="49">
        <v>8868.9710483986037</v>
      </c>
      <c r="I25" s="49">
        <v>6550.9665859617508</v>
      </c>
      <c r="J25" s="49">
        <v>0</v>
      </c>
      <c r="K25" s="49">
        <v>0</v>
      </c>
      <c r="L25" s="49">
        <v>4680.9187337692538</v>
      </c>
      <c r="M25" s="49">
        <v>170.59108635264388</v>
      </c>
      <c r="N25" s="49">
        <v>21493.753627138296</v>
      </c>
      <c r="O25" s="51">
        <v>2680.8631279840374</v>
      </c>
      <c r="P25" s="50">
        <v>395.1181089217676</v>
      </c>
      <c r="Q25" s="49">
        <v>4953.7647967629728</v>
      </c>
      <c r="R25" s="49">
        <v>1872.0086189174915</v>
      </c>
      <c r="S25" s="49">
        <v>9765.6804151839406</v>
      </c>
      <c r="T25" s="49">
        <v>10014.832065047985</v>
      </c>
      <c r="U25" s="49">
        <v>0</v>
      </c>
      <c r="V25" s="49">
        <v>0</v>
      </c>
      <c r="W25" s="49">
        <v>2707.7234684190325</v>
      </c>
      <c r="X25" s="49">
        <v>747.10965271303326</v>
      </c>
      <c r="Y25" s="49">
        <v>30061.119017044457</v>
      </c>
      <c r="Z25" s="51">
        <v>1918.2867318511812</v>
      </c>
      <c r="AA25" s="50">
        <v>148.0437038372653</v>
      </c>
      <c r="AB25" s="49">
        <v>3821.4554734638923</v>
      </c>
      <c r="AC25" s="49">
        <v>1870.7129348985461</v>
      </c>
      <c r="AD25" s="49">
        <v>4973.2969897171597</v>
      </c>
      <c r="AE25" s="49">
        <v>1542.6409790093476</v>
      </c>
      <c r="AF25" s="49">
        <v>0</v>
      </c>
      <c r="AG25" s="49">
        <v>0</v>
      </c>
      <c r="AH25" s="49">
        <v>275.36416273660024</v>
      </c>
      <c r="AI25" s="49">
        <v>444.22303164223365</v>
      </c>
      <c r="AJ25" s="49">
        <v>12927.69357146778</v>
      </c>
      <c r="AK25" s="51">
        <v>704.85927131495441</v>
      </c>
    </row>
    <row r="26" spans="1:37" x14ac:dyDescent="0.3">
      <c r="A26" s="60" t="s">
        <v>93</v>
      </c>
      <c r="B26" s="49">
        <v>1911.722054282319</v>
      </c>
      <c r="C26" s="49">
        <v>847525.34026628244</v>
      </c>
      <c r="D26" s="49">
        <v>11016.764353668936</v>
      </c>
      <c r="E26" s="50">
        <v>869.44774345664655</v>
      </c>
      <c r="F26" s="49">
        <v>78712.247752224474</v>
      </c>
      <c r="G26" s="49">
        <v>65960.83364163668</v>
      </c>
      <c r="H26" s="49">
        <v>236846.70930539115</v>
      </c>
      <c r="I26" s="49">
        <v>21354.10349312313</v>
      </c>
      <c r="J26" s="49">
        <v>0</v>
      </c>
      <c r="K26" s="49">
        <v>0</v>
      </c>
      <c r="L26" s="49">
        <v>13047.87667172735</v>
      </c>
      <c r="M26" s="49">
        <v>17228.26844893624</v>
      </c>
      <c r="N26" s="49">
        <v>433150.03931303899</v>
      </c>
      <c r="O26" s="51">
        <v>5631.2001685953583</v>
      </c>
      <c r="P26" s="50">
        <v>536.77064810582488</v>
      </c>
      <c r="Q26" s="49">
        <v>43967.830487494655</v>
      </c>
      <c r="R26" s="49">
        <v>41737.217846860614</v>
      </c>
      <c r="S26" s="49">
        <v>115659.46774797628</v>
      </c>
      <c r="T26" s="49">
        <v>12377.207104359004</v>
      </c>
      <c r="U26" s="49">
        <v>0</v>
      </c>
      <c r="V26" s="49">
        <v>0</v>
      </c>
      <c r="W26" s="49">
        <v>3256.0711309411708</v>
      </c>
      <c r="X26" s="49">
        <v>20016.59387315773</v>
      </c>
      <c r="Y26" s="49">
        <v>237014.38819078941</v>
      </c>
      <c r="Z26" s="51">
        <v>2799.5082863008975</v>
      </c>
      <c r="AA26" s="50">
        <v>505.50366271984763</v>
      </c>
      <c r="AB26" s="49">
        <v>43633.793248941045</v>
      </c>
      <c r="AC26" s="49">
        <v>32478.855567552368</v>
      </c>
      <c r="AD26" s="49">
        <v>90455.425450467621</v>
      </c>
      <c r="AE26" s="49">
        <v>3298.605381602606</v>
      </c>
      <c r="AF26" s="49">
        <v>0</v>
      </c>
      <c r="AG26" s="49">
        <v>0</v>
      </c>
      <c r="AH26" s="49">
        <v>113.59509143233556</v>
      </c>
      <c r="AI26" s="49">
        <v>7380.6380224579825</v>
      </c>
      <c r="AJ26" s="49">
        <v>177360.91276245393</v>
      </c>
      <c r="AK26" s="51">
        <v>2586.0558987726799</v>
      </c>
    </row>
    <row r="27" spans="1:37" x14ac:dyDescent="0.3">
      <c r="A27" s="60" t="s">
        <v>94</v>
      </c>
      <c r="B27" s="49">
        <v>1006.736674111483</v>
      </c>
      <c r="C27" s="49">
        <v>710530.74710697623</v>
      </c>
      <c r="D27" s="49">
        <v>5872.15196430587</v>
      </c>
      <c r="E27" s="50">
        <v>340.73849880187652</v>
      </c>
      <c r="F27" s="49">
        <v>62167.733235492982</v>
      </c>
      <c r="G27" s="49">
        <v>57090.537890691216</v>
      </c>
      <c r="H27" s="49">
        <v>124912.68253966674</v>
      </c>
      <c r="I27" s="49">
        <v>6115.7354507084719</v>
      </c>
      <c r="J27" s="49">
        <v>2.8474910426927207</v>
      </c>
      <c r="K27" s="49">
        <v>0</v>
      </c>
      <c r="L27" s="49">
        <v>239.37917247632322</v>
      </c>
      <c r="M27" s="49">
        <v>9516.2814302905408</v>
      </c>
      <c r="N27" s="49">
        <v>260045.19721036899</v>
      </c>
      <c r="O27" s="51">
        <v>2121.1384228720681</v>
      </c>
      <c r="P27" s="50">
        <v>426.77816524068226</v>
      </c>
      <c r="Q27" s="49">
        <v>64349.120349865902</v>
      </c>
      <c r="R27" s="49">
        <v>66293.44523899573</v>
      </c>
      <c r="S27" s="49">
        <v>151283.01477616691</v>
      </c>
      <c r="T27" s="49">
        <v>2013.4507002849061</v>
      </c>
      <c r="U27" s="49">
        <v>75.841904936636098</v>
      </c>
      <c r="V27" s="49">
        <v>0</v>
      </c>
      <c r="W27" s="49">
        <v>27.975251971144605</v>
      </c>
      <c r="X27" s="49">
        <v>18271.902641104331</v>
      </c>
      <c r="Y27" s="49">
        <v>302314.75086332555</v>
      </c>
      <c r="Z27" s="51">
        <v>2361.2818221436569</v>
      </c>
      <c r="AA27" s="50">
        <v>239.22001006892424</v>
      </c>
      <c r="AB27" s="49">
        <v>38018.283486507011</v>
      </c>
      <c r="AC27" s="49">
        <v>36348.783583300166</v>
      </c>
      <c r="AD27" s="49">
        <v>68090.6983136911</v>
      </c>
      <c r="AE27" s="49">
        <v>2215.9013391060744</v>
      </c>
      <c r="AF27" s="49">
        <v>209.44932808493888</v>
      </c>
      <c r="AG27" s="49">
        <v>0</v>
      </c>
      <c r="AH27" s="49">
        <v>118.27544312693031</v>
      </c>
      <c r="AI27" s="49">
        <v>3169.4075394652905</v>
      </c>
      <c r="AJ27" s="49">
        <v>148170.79903328154</v>
      </c>
      <c r="AK27" s="51">
        <v>1389.7317192901457</v>
      </c>
    </row>
    <row r="28" spans="1:37" x14ac:dyDescent="0.3">
      <c r="A28" s="52" t="s">
        <v>95</v>
      </c>
      <c r="B28" s="49">
        <v>426.31105366455938</v>
      </c>
      <c r="C28" s="49">
        <v>242305.18808617469</v>
      </c>
      <c r="D28" s="49">
        <v>2143.8196330518049</v>
      </c>
      <c r="E28" s="50">
        <v>254.99603414711959</v>
      </c>
      <c r="F28" s="49">
        <v>235.4710383894566</v>
      </c>
      <c r="G28" s="49">
        <v>3055.3020566378195</v>
      </c>
      <c r="H28" s="49">
        <v>61753.623772064115</v>
      </c>
      <c r="I28" s="49">
        <v>20790.060032326521</v>
      </c>
      <c r="J28" s="49">
        <v>3.6071333204507132</v>
      </c>
      <c r="K28" s="49">
        <v>0</v>
      </c>
      <c r="L28" s="49">
        <v>34100.208773171398</v>
      </c>
      <c r="M28" s="49">
        <v>209.42504919047454</v>
      </c>
      <c r="N28" s="49">
        <v>120147.69785510022</v>
      </c>
      <c r="O28" s="51">
        <v>1336.9639541625061</v>
      </c>
      <c r="P28" s="50">
        <v>63.938288514680167</v>
      </c>
      <c r="Q28" s="49">
        <v>6696.4465515995917</v>
      </c>
      <c r="R28" s="49">
        <v>8380.8123617728506</v>
      </c>
      <c r="S28" s="49">
        <v>15267.907924553767</v>
      </c>
      <c r="T28" s="49">
        <v>5642.2922285366949</v>
      </c>
      <c r="U28" s="49">
        <v>235.43298637349923</v>
      </c>
      <c r="V28" s="49">
        <v>0</v>
      </c>
      <c r="W28" s="49">
        <v>5561.595066649299</v>
      </c>
      <c r="X28" s="49">
        <v>4.8522179787142301</v>
      </c>
      <c r="Y28" s="49">
        <v>41789.339337464422</v>
      </c>
      <c r="Z28" s="51">
        <v>310.50031090679499</v>
      </c>
      <c r="AA28" s="50">
        <v>107.37673100275966</v>
      </c>
      <c r="AB28" s="49">
        <v>13145.074607658007</v>
      </c>
      <c r="AC28" s="49">
        <v>19071.564922407608</v>
      </c>
      <c r="AD28" s="49">
        <v>35756.453241573989</v>
      </c>
      <c r="AE28" s="49">
        <v>11318.598178485487</v>
      </c>
      <c r="AF28" s="49">
        <v>306.35835718286131</v>
      </c>
      <c r="AG28" s="49">
        <v>0</v>
      </c>
      <c r="AH28" s="49">
        <v>770.10158630219053</v>
      </c>
      <c r="AI28" s="49">
        <v>0</v>
      </c>
      <c r="AJ28" s="49">
        <v>80368.150893610145</v>
      </c>
      <c r="AK28" s="51">
        <v>496.35536798250371</v>
      </c>
    </row>
    <row r="29" spans="1:37" x14ac:dyDescent="0.3">
      <c r="A29" s="61" t="s">
        <v>30</v>
      </c>
      <c r="B29" s="9">
        <v>4395.1865433015</v>
      </c>
      <c r="C29" s="9">
        <v>1864843.8416750836</v>
      </c>
      <c r="D29" s="9">
        <v>24336.745082176785</v>
      </c>
      <c r="E29" s="10">
        <v>1972.4372248897494</v>
      </c>
      <c r="F29" s="9">
        <v>141696.04632588653</v>
      </c>
      <c r="G29" s="9">
        <v>126748.38546184215</v>
      </c>
      <c r="H29" s="9">
        <v>432381.98666552058</v>
      </c>
      <c r="I29" s="9">
        <v>54810.86556211987</v>
      </c>
      <c r="J29" s="9">
        <v>6.4546243631434344</v>
      </c>
      <c r="K29" s="9">
        <v>0</v>
      </c>
      <c r="L29" s="9">
        <v>52068.383351144323</v>
      </c>
      <c r="M29" s="9">
        <v>27124.566014769902</v>
      </c>
      <c r="N29" s="9">
        <v>834836.68800564692</v>
      </c>
      <c r="O29" s="53">
        <v>11770.165673613968</v>
      </c>
      <c r="P29" s="10">
        <v>1422.6052107829548</v>
      </c>
      <c r="Q29" s="9">
        <v>119967.16218572314</v>
      </c>
      <c r="R29" s="9">
        <v>118283.48406654669</v>
      </c>
      <c r="S29" s="9">
        <v>291976.07086388092</v>
      </c>
      <c r="T29" s="9">
        <v>30047.782098228592</v>
      </c>
      <c r="U29" s="9">
        <v>311.27489131013533</v>
      </c>
      <c r="V29" s="9">
        <v>0</v>
      </c>
      <c r="W29" s="9">
        <v>11553.364917980647</v>
      </c>
      <c r="X29" s="9">
        <v>39040.45838495381</v>
      </c>
      <c r="Y29" s="9">
        <v>611179.59740862413</v>
      </c>
      <c r="Z29" s="53">
        <v>7389.5771512025312</v>
      </c>
      <c r="AA29" s="10">
        <v>1000.1441076287969</v>
      </c>
      <c r="AB29" s="9">
        <v>98618.606816569969</v>
      </c>
      <c r="AC29" s="9">
        <v>89769.917008158678</v>
      </c>
      <c r="AD29" s="9">
        <v>199275.87399544986</v>
      </c>
      <c r="AE29" s="9">
        <v>18375.745878203514</v>
      </c>
      <c r="AF29" s="9">
        <v>515.80768526780025</v>
      </c>
      <c r="AG29" s="9">
        <v>0</v>
      </c>
      <c r="AH29" s="9">
        <v>1277.3362835980565</v>
      </c>
      <c r="AI29" s="9">
        <v>10994.268593565506</v>
      </c>
      <c r="AJ29" s="9">
        <v>418827.55626081332</v>
      </c>
      <c r="AK29" s="53">
        <v>5177.0022573602837</v>
      </c>
    </row>
    <row r="30" spans="1:37" x14ac:dyDescent="0.3">
      <c r="A30" s="62" t="s">
        <v>31</v>
      </c>
      <c r="B30" s="49"/>
      <c r="C30" s="49"/>
      <c r="D30" s="49"/>
      <c r="E30" s="50"/>
      <c r="F30" s="49"/>
      <c r="G30" s="49"/>
      <c r="H30" s="49"/>
      <c r="I30" s="49"/>
      <c r="J30" s="49"/>
      <c r="K30" s="49"/>
      <c r="L30" s="49"/>
      <c r="M30" s="49"/>
      <c r="N30" s="49"/>
      <c r="O30" s="51"/>
      <c r="P30" s="50"/>
      <c r="Q30" s="49"/>
      <c r="R30" s="49"/>
      <c r="S30" s="49"/>
      <c r="T30" s="49"/>
      <c r="U30" s="49"/>
      <c r="V30" s="49"/>
      <c r="W30" s="49"/>
      <c r="X30" s="49"/>
      <c r="Y30" s="49"/>
      <c r="Z30" s="51"/>
      <c r="AA30" s="50"/>
      <c r="AB30" s="49"/>
      <c r="AC30" s="49"/>
      <c r="AD30" s="49"/>
      <c r="AE30" s="49"/>
      <c r="AF30" s="49"/>
      <c r="AG30" s="49"/>
      <c r="AH30" s="49"/>
      <c r="AI30" s="49"/>
      <c r="AJ30" s="49"/>
      <c r="AK30" s="51"/>
    </row>
    <row r="31" spans="1:37" x14ac:dyDescent="0.3">
      <c r="A31" s="60" t="s">
        <v>92</v>
      </c>
      <c r="B31" s="49">
        <v>0</v>
      </c>
      <c r="C31" s="49">
        <v>0</v>
      </c>
      <c r="D31" s="49">
        <v>0</v>
      </c>
      <c r="E31" s="50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51">
        <v>0</v>
      </c>
      <c r="P31" s="50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51">
        <v>0</v>
      </c>
      <c r="AA31" s="50">
        <v>0</v>
      </c>
      <c r="AB31" s="49">
        <v>0</v>
      </c>
      <c r="AC31" s="49">
        <v>0</v>
      </c>
      <c r="AD31" s="49">
        <v>0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49">
        <v>0</v>
      </c>
      <c r="AK31" s="51">
        <v>0</v>
      </c>
    </row>
    <row r="32" spans="1:37" x14ac:dyDescent="0.3">
      <c r="A32" s="60" t="s">
        <v>93</v>
      </c>
      <c r="B32" s="49">
        <v>0</v>
      </c>
      <c r="C32" s="49">
        <v>0</v>
      </c>
      <c r="D32" s="49">
        <v>0</v>
      </c>
      <c r="E32" s="50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51">
        <v>0</v>
      </c>
      <c r="P32" s="50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51">
        <v>0</v>
      </c>
      <c r="AA32" s="50">
        <v>0</v>
      </c>
      <c r="AB32" s="49">
        <v>0</v>
      </c>
      <c r="AC32" s="49">
        <v>0</v>
      </c>
      <c r="AD32" s="49">
        <v>0</v>
      </c>
      <c r="AE32" s="49">
        <v>0</v>
      </c>
      <c r="AF32" s="49">
        <v>0</v>
      </c>
      <c r="AG32" s="49">
        <v>0</v>
      </c>
      <c r="AH32" s="49">
        <v>0</v>
      </c>
      <c r="AI32" s="49">
        <v>0</v>
      </c>
      <c r="AJ32" s="49">
        <v>0</v>
      </c>
      <c r="AK32" s="51">
        <v>0</v>
      </c>
    </row>
    <row r="33" spans="1:37" x14ac:dyDescent="0.3">
      <c r="A33" s="60" t="s">
        <v>94</v>
      </c>
      <c r="B33" s="49">
        <v>0</v>
      </c>
      <c r="C33" s="49">
        <v>0</v>
      </c>
      <c r="D33" s="49">
        <v>0</v>
      </c>
      <c r="E33" s="50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51">
        <v>0</v>
      </c>
      <c r="P33" s="50">
        <v>0</v>
      </c>
      <c r="Q33" s="49">
        <v>0</v>
      </c>
      <c r="R33" s="49">
        <v>0</v>
      </c>
      <c r="S33" s="49">
        <v>0</v>
      </c>
      <c r="T33" s="49">
        <v>0</v>
      </c>
      <c r="U33" s="49">
        <v>0</v>
      </c>
      <c r="V33" s="49">
        <v>0</v>
      </c>
      <c r="W33" s="49">
        <v>0</v>
      </c>
      <c r="X33" s="49">
        <v>0</v>
      </c>
      <c r="Y33" s="49">
        <v>0</v>
      </c>
      <c r="Z33" s="51">
        <v>0</v>
      </c>
      <c r="AA33" s="50">
        <v>0</v>
      </c>
      <c r="AB33" s="49">
        <v>0</v>
      </c>
      <c r="AC33" s="49">
        <v>0</v>
      </c>
      <c r="AD33" s="49">
        <v>0</v>
      </c>
      <c r="AE33" s="49">
        <v>0</v>
      </c>
      <c r="AF33" s="49">
        <v>0</v>
      </c>
      <c r="AG33" s="49">
        <v>0</v>
      </c>
      <c r="AH33" s="49">
        <v>0</v>
      </c>
      <c r="AI33" s="49">
        <v>0</v>
      </c>
      <c r="AJ33" s="49">
        <v>0</v>
      </c>
      <c r="AK33" s="51">
        <v>0</v>
      </c>
    </row>
    <row r="34" spans="1:37" x14ac:dyDescent="0.3">
      <c r="A34" s="52" t="s">
        <v>95</v>
      </c>
      <c r="B34" s="49">
        <v>0</v>
      </c>
      <c r="C34" s="49">
        <v>0</v>
      </c>
      <c r="D34" s="49">
        <v>0</v>
      </c>
      <c r="E34" s="50">
        <v>0</v>
      </c>
      <c r="F34" s="49">
        <v>0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51">
        <v>0</v>
      </c>
      <c r="P34" s="50">
        <v>0</v>
      </c>
      <c r="Q34" s="49">
        <v>0</v>
      </c>
      <c r="R34" s="49">
        <v>0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51">
        <v>0</v>
      </c>
      <c r="AA34" s="50">
        <v>0</v>
      </c>
      <c r="AB34" s="49">
        <v>0</v>
      </c>
      <c r="AC34" s="49">
        <v>0</v>
      </c>
      <c r="AD34" s="49">
        <v>0</v>
      </c>
      <c r="AE34" s="49">
        <v>0</v>
      </c>
      <c r="AF34" s="49">
        <v>0</v>
      </c>
      <c r="AG34" s="49">
        <v>0</v>
      </c>
      <c r="AH34" s="49">
        <v>0</v>
      </c>
      <c r="AI34" s="49">
        <v>0</v>
      </c>
      <c r="AJ34" s="49">
        <v>0</v>
      </c>
      <c r="AK34" s="51">
        <v>0</v>
      </c>
    </row>
    <row r="35" spans="1:37" x14ac:dyDescent="0.3">
      <c r="A35" s="61" t="s">
        <v>32</v>
      </c>
      <c r="B35" s="9">
        <v>0</v>
      </c>
      <c r="C35" s="9">
        <v>0</v>
      </c>
      <c r="D35" s="9">
        <v>0</v>
      </c>
      <c r="E35" s="10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53">
        <v>0</v>
      </c>
      <c r="P35" s="10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53">
        <v>0</v>
      </c>
      <c r="AA35" s="10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53">
        <v>0</v>
      </c>
    </row>
    <row r="36" spans="1:37" x14ac:dyDescent="0.3">
      <c r="A36" s="54" t="s">
        <v>97</v>
      </c>
      <c r="B36" s="11">
        <v>4395.1865433015</v>
      </c>
      <c r="C36" s="11">
        <v>1864843.8416750836</v>
      </c>
      <c r="D36" s="55">
        <v>24336.745082176785</v>
      </c>
      <c r="E36" s="56">
        <v>1972.4372248897494</v>
      </c>
      <c r="F36" s="12">
        <v>141696.04632588653</v>
      </c>
      <c r="G36" s="12">
        <v>126748.38546184215</v>
      </c>
      <c r="H36" s="12">
        <v>432381.98666552058</v>
      </c>
      <c r="I36" s="12">
        <v>54810.86556211987</v>
      </c>
      <c r="J36" s="12">
        <v>6.4546243631434344</v>
      </c>
      <c r="K36" s="12">
        <v>0</v>
      </c>
      <c r="L36" s="12">
        <v>52068.383351144323</v>
      </c>
      <c r="M36" s="12">
        <v>27124.566014769902</v>
      </c>
      <c r="N36" s="12">
        <v>834836.68800564692</v>
      </c>
      <c r="O36" s="57">
        <v>11770.165673613968</v>
      </c>
      <c r="P36" s="56">
        <v>1422.6052107829548</v>
      </c>
      <c r="Q36" s="12">
        <v>119967.16218572314</v>
      </c>
      <c r="R36" s="12">
        <v>118283.48406654669</v>
      </c>
      <c r="S36" s="12">
        <v>291976.07086388092</v>
      </c>
      <c r="T36" s="12">
        <v>30047.782098228592</v>
      </c>
      <c r="U36" s="12">
        <v>311.27489131013533</v>
      </c>
      <c r="V36" s="12">
        <v>0</v>
      </c>
      <c r="W36" s="12">
        <v>11553.364917980647</v>
      </c>
      <c r="X36" s="12">
        <v>39040.45838495381</v>
      </c>
      <c r="Y36" s="12">
        <v>611179.59740862413</v>
      </c>
      <c r="Z36" s="57">
        <v>7389.5771512025312</v>
      </c>
      <c r="AA36" s="56">
        <v>1000.1441076287969</v>
      </c>
      <c r="AB36" s="12">
        <v>98618.606816569969</v>
      </c>
      <c r="AC36" s="12">
        <v>89769.917008158678</v>
      </c>
      <c r="AD36" s="12">
        <v>199275.87399544986</v>
      </c>
      <c r="AE36" s="12">
        <v>18375.745878203514</v>
      </c>
      <c r="AF36" s="12">
        <v>515.80768526780025</v>
      </c>
      <c r="AG36" s="12">
        <v>0</v>
      </c>
      <c r="AH36" s="12">
        <v>1277.3362835980565</v>
      </c>
      <c r="AI36" s="12">
        <v>10994.268593565506</v>
      </c>
      <c r="AJ36" s="12">
        <v>418827.55626081332</v>
      </c>
      <c r="AK36" s="57">
        <v>5177.0022573602837</v>
      </c>
    </row>
    <row r="37" spans="1:37" x14ac:dyDescent="0.3">
      <c r="A37" s="44" t="s">
        <v>38</v>
      </c>
      <c r="B37" s="7"/>
      <c r="C37" s="7"/>
      <c r="D37" s="7"/>
      <c r="E37" s="46"/>
      <c r="F37" s="7"/>
      <c r="G37" s="7"/>
      <c r="H37" s="7"/>
      <c r="I37" s="7"/>
      <c r="J37" s="7"/>
      <c r="K37" s="7"/>
      <c r="L37" s="7"/>
      <c r="M37" s="7"/>
      <c r="N37" s="7"/>
      <c r="O37" s="47"/>
      <c r="P37" s="46"/>
      <c r="Q37" s="7"/>
      <c r="R37" s="7"/>
      <c r="S37" s="7"/>
      <c r="T37" s="7"/>
      <c r="U37" s="7"/>
      <c r="V37" s="7"/>
      <c r="W37" s="7"/>
      <c r="X37" s="7"/>
      <c r="Y37" s="7"/>
      <c r="Z37" s="47"/>
      <c r="AA37" s="46"/>
      <c r="AB37" s="7"/>
      <c r="AC37" s="7"/>
      <c r="AD37" s="7"/>
      <c r="AE37" s="7"/>
      <c r="AF37" s="7"/>
      <c r="AG37" s="7"/>
      <c r="AH37" s="7"/>
      <c r="AI37" s="7"/>
      <c r="AJ37" s="7"/>
      <c r="AK37" s="47"/>
    </row>
    <row r="38" spans="1:37" x14ac:dyDescent="0.3">
      <c r="A38" s="48" t="s">
        <v>27</v>
      </c>
      <c r="B38" s="49"/>
      <c r="C38" s="49"/>
      <c r="D38" s="49"/>
      <c r="E38" s="50"/>
      <c r="F38" s="49"/>
      <c r="G38" s="49"/>
      <c r="H38" s="49"/>
      <c r="I38" s="49"/>
      <c r="J38" s="49"/>
      <c r="K38" s="49"/>
      <c r="L38" s="49"/>
      <c r="M38" s="49"/>
      <c r="N38" s="49"/>
      <c r="O38" s="51"/>
      <c r="P38" s="50"/>
      <c r="Q38" s="49"/>
      <c r="R38" s="49"/>
      <c r="S38" s="49"/>
      <c r="T38" s="49"/>
      <c r="U38" s="49"/>
      <c r="V38" s="49"/>
      <c r="W38" s="49"/>
      <c r="X38" s="49"/>
      <c r="Y38" s="49"/>
      <c r="Z38" s="51"/>
      <c r="AA38" s="50"/>
      <c r="AB38" s="49"/>
      <c r="AC38" s="49"/>
      <c r="AD38" s="49"/>
      <c r="AE38" s="49"/>
      <c r="AF38" s="49"/>
      <c r="AG38" s="49"/>
      <c r="AH38" s="49"/>
      <c r="AI38" s="49"/>
      <c r="AJ38" s="49"/>
      <c r="AK38" s="51"/>
    </row>
    <row r="39" spans="1:37" x14ac:dyDescent="0.3">
      <c r="A39" s="60" t="s">
        <v>92</v>
      </c>
      <c r="B39" s="49">
        <v>4573.6399223710387</v>
      </c>
      <c r="C39" s="49">
        <v>149970.88536175157</v>
      </c>
      <c r="D39" s="49">
        <v>23339.007925760914</v>
      </c>
      <c r="E39" s="50">
        <v>1883.7540221629588</v>
      </c>
      <c r="F39" s="49">
        <v>11000.845391288198</v>
      </c>
      <c r="G39" s="49">
        <v>5240.1624747490632</v>
      </c>
      <c r="H39" s="49">
        <v>27352.433141747468</v>
      </c>
      <c r="I39" s="49">
        <v>11540.979514382743</v>
      </c>
      <c r="J39" s="49">
        <v>102.88396105161422</v>
      </c>
      <c r="K39" s="49">
        <v>0</v>
      </c>
      <c r="L39" s="49">
        <v>451.07330596314705</v>
      </c>
      <c r="M39" s="49">
        <v>2685.4363990292786</v>
      </c>
      <c r="N39" s="49">
        <v>58373.814188211509</v>
      </c>
      <c r="O39" s="51">
        <v>9735.5239278778135</v>
      </c>
      <c r="P39" s="50">
        <v>2489.5713328904781</v>
      </c>
      <c r="Q39" s="49">
        <v>13128.377260928348</v>
      </c>
      <c r="R39" s="49">
        <v>6756.6211341678472</v>
      </c>
      <c r="S39" s="49">
        <v>38931.312009757938</v>
      </c>
      <c r="T39" s="49">
        <v>20656.524640139396</v>
      </c>
      <c r="U39" s="49">
        <v>0</v>
      </c>
      <c r="V39" s="49">
        <v>137.47736879300103</v>
      </c>
      <c r="W39" s="49">
        <v>1930.0867469761779</v>
      </c>
      <c r="X39" s="49">
        <v>3717.9217632126097</v>
      </c>
      <c r="Y39" s="49">
        <v>85258.320923975305</v>
      </c>
      <c r="Z39" s="51">
        <v>12658.260405266903</v>
      </c>
      <c r="AA39" s="50">
        <v>200.31456731760116</v>
      </c>
      <c r="AB39" s="49">
        <v>808.51672653023456</v>
      </c>
      <c r="AC39" s="49">
        <v>606.43895762212196</v>
      </c>
      <c r="AD39" s="49">
        <v>3204.2485822232784</v>
      </c>
      <c r="AE39" s="49">
        <v>1478.1104341348907</v>
      </c>
      <c r="AF39" s="49">
        <v>0</v>
      </c>
      <c r="AG39" s="49">
        <v>0</v>
      </c>
      <c r="AH39" s="49">
        <v>176.66741734698488</v>
      </c>
      <c r="AI39" s="49">
        <v>64.768131707141237</v>
      </c>
      <c r="AJ39" s="49">
        <v>6338.7502495646513</v>
      </c>
      <c r="AK39" s="51">
        <v>945.22359261619829</v>
      </c>
    </row>
    <row r="40" spans="1:37" x14ac:dyDescent="0.3">
      <c r="A40" s="60" t="s">
        <v>93</v>
      </c>
      <c r="B40" s="49">
        <v>6300.5265506798596</v>
      </c>
      <c r="C40" s="49">
        <v>2067175.9104255592</v>
      </c>
      <c r="D40" s="49">
        <v>32733.712055301377</v>
      </c>
      <c r="E40" s="50">
        <v>1601.9646633882392</v>
      </c>
      <c r="F40" s="49">
        <v>167264.53682507286</v>
      </c>
      <c r="G40" s="49">
        <v>41573.98297697676</v>
      </c>
      <c r="H40" s="49">
        <v>173932.35782320774</v>
      </c>
      <c r="I40" s="49">
        <v>123368.6850814638</v>
      </c>
      <c r="J40" s="49">
        <v>3626.3122456270657</v>
      </c>
      <c r="K40" s="49">
        <v>0</v>
      </c>
      <c r="L40" s="49">
        <v>3858.4353762193623</v>
      </c>
      <c r="M40" s="49">
        <v>62473.014047150005</v>
      </c>
      <c r="N40" s="49">
        <v>576097.32437571755</v>
      </c>
      <c r="O40" s="51">
        <v>8236.5436046566028</v>
      </c>
      <c r="P40" s="50">
        <v>4279.5004491670834</v>
      </c>
      <c r="Q40" s="49">
        <v>487268.80569728045</v>
      </c>
      <c r="R40" s="49">
        <v>92179.189504814247</v>
      </c>
      <c r="S40" s="49">
        <v>443265.15938827844</v>
      </c>
      <c r="T40" s="49">
        <v>214847.90370769927</v>
      </c>
      <c r="U40" s="49">
        <v>10103.516522909755</v>
      </c>
      <c r="V40" s="49">
        <v>0</v>
      </c>
      <c r="W40" s="49">
        <v>11385.778370352373</v>
      </c>
      <c r="X40" s="49">
        <v>127152.16014066631</v>
      </c>
      <c r="Y40" s="49">
        <v>1386202.5133320009</v>
      </c>
      <c r="Z40" s="51">
        <v>22365.640028726568</v>
      </c>
      <c r="AA40" s="50">
        <v>419.06143812453718</v>
      </c>
      <c r="AB40" s="49">
        <v>42919.509345459919</v>
      </c>
      <c r="AC40" s="49">
        <v>5522.3865194867822</v>
      </c>
      <c r="AD40" s="49">
        <v>35350.115220132589</v>
      </c>
      <c r="AE40" s="49">
        <v>6828.2860408011711</v>
      </c>
      <c r="AF40" s="49">
        <v>777.94070939849405</v>
      </c>
      <c r="AG40" s="49">
        <v>0</v>
      </c>
      <c r="AH40" s="49">
        <v>974.03870819562167</v>
      </c>
      <c r="AI40" s="49">
        <v>12503.796174365938</v>
      </c>
      <c r="AJ40" s="49">
        <v>104876.07271784052</v>
      </c>
      <c r="AK40" s="51">
        <v>2131.5284219182081</v>
      </c>
    </row>
    <row r="41" spans="1:37" x14ac:dyDescent="0.3">
      <c r="A41" s="60" t="s">
        <v>94</v>
      </c>
      <c r="B41" s="49">
        <v>2066.6303677802216</v>
      </c>
      <c r="C41" s="49">
        <v>1018427.2348884639</v>
      </c>
      <c r="D41" s="49">
        <v>10691.931929994234</v>
      </c>
      <c r="E41" s="50">
        <v>562.07200045178126</v>
      </c>
      <c r="F41" s="49">
        <v>130447.60184189287</v>
      </c>
      <c r="G41" s="49">
        <v>14963.481546380228</v>
      </c>
      <c r="H41" s="49">
        <v>85841.754431315538</v>
      </c>
      <c r="I41" s="49">
        <v>12007.079421241857</v>
      </c>
      <c r="J41" s="49">
        <v>2285.0490761994884</v>
      </c>
      <c r="K41" s="49">
        <v>0</v>
      </c>
      <c r="L41" s="49">
        <v>1211.2837078782939</v>
      </c>
      <c r="M41" s="49">
        <v>24532.978645013791</v>
      </c>
      <c r="N41" s="49">
        <v>271289.2286699221</v>
      </c>
      <c r="O41" s="51">
        <v>2911.8378647847394</v>
      </c>
      <c r="P41" s="50">
        <v>1222.1282428823067</v>
      </c>
      <c r="Q41" s="49">
        <v>331746.4390180285</v>
      </c>
      <c r="R41" s="49">
        <v>30201.394317890834</v>
      </c>
      <c r="S41" s="49">
        <v>170878.73324915578</v>
      </c>
      <c r="T41" s="49">
        <v>20870.552346533008</v>
      </c>
      <c r="U41" s="49">
        <v>9313.0587414336096</v>
      </c>
      <c r="V41" s="49">
        <v>0</v>
      </c>
      <c r="W41" s="49">
        <v>1506.3892697617189</v>
      </c>
      <c r="X41" s="49">
        <v>42652.259854593518</v>
      </c>
      <c r="Y41" s="49">
        <v>607168.82679739711</v>
      </c>
      <c r="Z41" s="51">
        <v>6353.5258334149958</v>
      </c>
      <c r="AA41" s="50">
        <v>282.43012444613356</v>
      </c>
      <c r="AB41" s="49">
        <v>74216.208024996871</v>
      </c>
      <c r="AC41" s="49">
        <v>12789.773644951523</v>
      </c>
      <c r="AD41" s="49">
        <v>37956.889621875438</v>
      </c>
      <c r="AE41" s="49">
        <v>3821.9870820710548</v>
      </c>
      <c r="AF41" s="49">
        <v>1504.5231591403874</v>
      </c>
      <c r="AG41" s="49">
        <v>0</v>
      </c>
      <c r="AH41" s="49">
        <v>1075.6388504784322</v>
      </c>
      <c r="AI41" s="49">
        <v>8604.1590376306231</v>
      </c>
      <c r="AJ41" s="49">
        <v>139969.17942114433</v>
      </c>
      <c r="AK41" s="51">
        <v>1426.5682317944986</v>
      </c>
    </row>
    <row r="42" spans="1:37" x14ac:dyDescent="0.3">
      <c r="A42" s="52" t="s">
        <v>95</v>
      </c>
      <c r="B42" s="49">
        <v>859.69513348783335</v>
      </c>
      <c r="C42" s="49">
        <v>461505.92229639116</v>
      </c>
      <c r="D42" s="49">
        <v>4282.0437258931324</v>
      </c>
      <c r="E42" s="50">
        <v>104.67844253663777</v>
      </c>
      <c r="F42" s="49">
        <v>14780.943726776586</v>
      </c>
      <c r="G42" s="49">
        <v>5045.3016747110087</v>
      </c>
      <c r="H42" s="49">
        <v>20973.375298247709</v>
      </c>
      <c r="I42" s="49">
        <v>16847.474480555353</v>
      </c>
      <c r="J42" s="49">
        <v>214.27571378539</v>
      </c>
      <c r="K42" s="49">
        <v>0</v>
      </c>
      <c r="L42" s="49">
        <v>5294.001442135971</v>
      </c>
      <c r="M42" s="49">
        <v>1113.5861938171229</v>
      </c>
      <c r="N42" s="49">
        <v>64268.958530029136</v>
      </c>
      <c r="O42" s="51">
        <v>536.14908659457785</v>
      </c>
      <c r="P42" s="50">
        <v>561.94390030157308</v>
      </c>
      <c r="Q42" s="49">
        <v>74190.887690835341</v>
      </c>
      <c r="R42" s="49">
        <v>33748.550911417253</v>
      </c>
      <c r="S42" s="49">
        <v>97514.75482129585</v>
      </c>
      <c r="T42" s="49">
        <v>73651.032404136437</v>
      </c>
      <c r="U42" s="49">
        <v>562.93842515971517</v>
      </c>
      <c r="V42" s="49">
        <v>0</v>
      </c>
      <c r="W42" s="49">
        <v>14585.721728961695</v>
      </c>
      <c r="X42" s="49">
        <v>2539.494640195905</v>
      </c>
      <c r="Y42" s="49">
        <v>296793.38062200218</v>
      </c>
      <c r="Z42" s="51">
        <v>2815.7077368000091</v>
      </c>
      <c r="AA42" s="50">
        <v>193.07279064962239</v>
      </c>
      <c r="AB42" s="49">
        <v>14599.005629101985</v>
      </c>
      <c r="AC42" s="49">
        <v>17348.50639911498</v>
      </c>
      <c r="AD42" s="49">
        <v>44652.780708810271</v>
      </c>
      <c r="AE42" s="49">
        <v>14559.46414816365</v>
      </c>
      <c r="AF42" s="49">
        <v>0</v>
      </c>
      <c r="AG42" s="49">
        <v>0</v>
      </c>
      <c r="AH42" s="49">
        <v>9239.1790443890022</v>
      </c>
      <c r="AI42" s="49">
        <v>44.64721477991678</v>
      </c>
      <c r="AJ42" s="49">
        <v>100443.58314435981</v>
      </c>
      <c r="AK42" s="51">
        <v>930.1869024985449</v>
      </c>
    </row>
    <row r="43" spans="1:37" x14ac:dyDescent="0.3">
      <c r="A43" s="61" t="s">
        <v>30</v>
      </c>
      <c r="B43" s="9">
        <v>13800.491974318955</v>
      </c>
      <c r="C43" s="9">
        <v>3697079.9529721662</v>
      </c>
      <c r="D43" s="9">
        <v>71046.695636949662</v>
      </c>
      <c r="E43" s="10">
        <v>4152.4691285396175</v>
      </c>
      <c r="F43" s="9">
        <v>323493.92778503051</v>
      </c>
      <c r="G43" s="9">
        <v>66822.92867281707</v>
      </c>
      <c r="H43" s="9">
        <v>308099.92069451849</v>
      </c>
      <c r="I43" s="9">
        <v>163764.21849764377</v>
      </c>
      <c r="J43" s="9">
        <v>6228.5209966635575</v>
      </c>
      <c r="K43" s="9">
        <v>0</v>
      </c>
      <c r="L43" s="9">
        <v>10814.793832196774</v>
      </c>
      <c r="M43" s="9">
        <v>90805.015285010202</v>
      </c>
      <c r="N43" s="9">
        <v>970029.32576387993</v>
      </c>
      <c r="O43" s="53">
        <v>21420.054483913733</v>
      </c>
      <c r="P43" s="10">
        <v>8553.1439252414402</v>
      </c>
      <c r="Q43" s="9">
        <v>906334.50966707268</v>
      </c>
      <c r="R43" s="9">
        <v>162885.75586829017</v>
      </c>
      <c r="S43" s="9">
        <v>750589.959468488</v>
      </c>
      <c r="T43" s="9">
        <v>330026.01309850812</v>
      </c>
      <c r="U43" s="9">
        <v>19979.513689503081</v>
      </c>
      <c r="V43" s="9">
        <v>137.47736879300103</v>
      </c>
      <c r="W43" s="9">
        <v>29407.976116051963</v>
      </c>
      <c r="X43" s="9">
        <v>176061.83639866835</v>
      </c>
      <c r="Y43" s="9">
        <v>2375423.0416753739</v>
      </c>
      <c r="Z43" s="53">
        <v>44193.134004208478</v>
      </c>
      <c r="AA43" s="10">
        <v>1094.8789205378944</v>
      </c>
      <c r="AB43" s="9">
        <v>132543.239726089</v>
      </c>
      <c r="AC43" s="9">
        <v>36267.105521175406</v>
      </c>
      <c r="AD43" s="9">
        <v>121164.03413304158</v>
      </c>
      <c r="AE43" s="9">
        <v>26687.847705170767</v>
      </c>
      <c r="AF43" s="9">
        <v>2282.4638685388813</v>
      </c>
      <c r="AG43" s="9">
        <v>0</v>
      </c>
      <c r="AH43" s="9">
        <v>11465.524020410041</v>
      </c>
      <c r="AI43" s="9">
        <v>21217.370558483621</v>
      </c>
      <c r="AJ43" s="9">
        <v>351627.58553290926</v>
      </c>
      <c r="AK43" s="53">
        <v>5433.5071488274498</v>
      </c>
    </row>
    <row r="44" spans="1:37" x14ac:dyDescent="0.3">
      <c r="A44" s="62" t="s">
        <v>31</v>
      </c>
      <c r="B44" s="49"/>
      <c r="C44" s="49"/>
      <c r="D44" s="49"/>
      <c r="E44" s="50"/>
      <c r="F44" s="49"/>
      <c r="G44" s="49"/>
      <c r="H44" s="49"/>
      <c r="I44" s="49"/>
      <c r="J44" s="49"/>
      <c r="K44" s="49"/>
      <c r="L44" s="49"/>
      <c r="M44" s="49"/>
      <c r="N44" s="49"/>
      <c r="O44" s="51"/>
      <c r="P44" s="50"/>
      <c r="Q44" s="49"/>
      <c r="R44" s="49"/>
      <c r="S44" s="49"/>
      <c r="T44" s="49"/>
      <c r="U44" s="49"/>
      <c r="V44" s="49"/>
      <c r="W44" s="49"/>
      <c r="X44" s="49"/>
      <c r="Y44" s="49"/>
      <c r="Z44" s="51"/>
      <c r="AA44" s="50"/>
      <c r="AB44" s="49"/>
      <c r="AC44" s="49"/>
      <c r="AD44" s="49"/>
      <c r="AE44" s="49"/>
      <c r="AF44" s="49"/>
      <c r="AG44" s="49"/>
      <c r="AH44" s="49"/>
      <c r="AI44" s="49"/>
      <c r="AJ44" s="49"/>
      <c r="AK44" s="51"/>
    </row>
    <row r="45" spans="1:37" x14ac:dyDescent="0.3">
      <c r="A45" s="60" t="s">
        <v>92</v>
      </c>
      <c r="B45" s="49">
        <v>0</v>
      </c>
      <c r="C45" s="49">
        <v>0</v>
      </c>
      <c r="D45" s="49">
        <v>0</v>
      </c>
      <c r="E45" s="50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51">
        <v>0</v>
      </c>
      <c r="P45" s="50">
        <v>0</v>
      </c>
      <c r="Q45" s="49">
        <v>0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0</v>
      </c>
      <c r="Y45" s="49">
        <v>0</v>
      </c>
      <c r="Z45" s="51">
        <v>0</v>
      </c>
      <c r="AA45" s="50">
        <v>0</v>
      </c>
      <c r="AB45" s="49">
        <v>0</v>
      </c>
      <c r="AC45" s="49">
        <v>0</v>
      </c>
      <c r="AD45" s="49">
        <v>0</v>
      </c>
      <c r="AE45" s="49">
        <v>0</v>
      </c>
      <c r="AF45" s="49">
        <v>0</v>
      </c>
      <c r="AG45" s="49">
        <v>0</v>
      </c>
      <c r="AH45" s="49">
        <v>0</v>
      </c>
      <c r="AI45" s="49">
        <v>0</v>
      </c>
      <c r="AJ45" s="49">
        <v>0</v>
      </c>
      <c r="AK45" s="51">
        <v>0</v>
      </c>
    </row>
    <row r="46" spans="1:37" x14ac:dyDescent="0.3">
      <c r="A46" s="60" t="s">
        <v>93</v>
      </c>
      <c r="B46" s="49">
        <v>0</v>
      </c>
      <c r="C46" s="49">
        <v>0</v>
      </c>
      <c r="D46" s="49">
        <v>0</v>
      </c>
      <c r="E46" s="50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51">
        <v>0</v>
      </c>
      <c r="P46" s="50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51">
        <v>0</v>
      </c>
      <c r="AA46" s="50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51">
        <v>0</v>
      </c>
    </row>
    <row r="47" spans="1:37" x14ac:dyDescent="0.3">
      <c r="A47" s="60" t="s">
        <v>94</v>
      </c>
      <c r="B47" s="49">
        <v>0</v>
      </c>
      <c r="C47" s="49">
        <v>0</v>
      </c>
      <c r="D47" s="49">
        <v>0</v>
      </c>
      <c r="E47" s="50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51">
        <v>0</v>
      </c>
      <c r="P47" s="50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51">
        <v>0</v>
      </c>
      <c r="AA47" s="50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51">
        <v>0</v>
      </c>
    </row>
    <row r="48" spans="1:37" x14ac:dyDescent="0.3">
      <c r="A48" s="52" t="s">
        <v>95</v>
      </c>
      <c r="B48" s="49">
        <v>0</v>
      </c>
      <c r="C48" s="49">
        <v>0</v>
      </c>
      <c r="D48" s="49">
        <v>0</v>
      </c>
      <c r="E48" s="50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51">
        <v>0</v>
      </c>
      <c r="P48" s="50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51">
        <v>0</v>
      </c>
      <c r="AA48" s="50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51">
        <v>0</v>
      </c>
    </row>
    <row r="49" spans="1:37" x14ac:dyDescent="0.3">
      <c r="A49" s="61" t="s">
        <v>32</v>
      </c>
      <c r="B49" s="9">
        <v>0</v>
      </c>
      <c r="C49" s="9">
        <v>0</v>
      </c>
      <c r="D49" s="9">
        <v>0</v>
      </c>
      <c r="E49" s="10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53">
        <v>0</v>
      </c>
      <c r="P49" s="10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53">
        <v>0</v>
      </c>
      <c r="AA49" s="10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53">
        <v>0</v>
      </c>
    </row>
    <row r="50" spans="1:37" x14ac:dyDescent="0.3">
      <c r="A50" s="54" t="s">
        <v>39</v>
      </c>
      <c r="B50" s="11">
        <v>13800.491974318955</v>
      </c>
      <c r="C50" s="11">
        <v>3697079.9529721662</v>
      </c>
      <c r="D50" s="55">
        <v>71046.695636949662</v>
      </c>
      <c r="E50" s="56">
        <v>4152.4691285396175</v>
      </c>
      <c r="F50" s="12">
        <v>323493.92778503051</v>
      </c>
      <c r="G50" s="12">
        <v>66822.92867281707</v>
      </c>
      <c r="H50" s="12">
        <v>308099.92069451849</v>
      </c>
      <c r="I50" s="12">
        <v>163764.21849764377</v>
      </c>
      <c r="J50" s="12">
        <v>6228.5209966635575</v>
      </c>
      <c r="K50" s="12">
        <v>0</v>
      </c>
      <c r="L50" s="12">
        <v>10814.793832196774</v>
      </c>
      <c r="M50" s="12">
        <v>90805.015285010202</v>
      </c>
      <c r="N50" s="12">
        <v>970029.32576387993</v>
      </c>
      <c r="O50" s="57">
        <v>21420.054483913733</v>
      </c>
      <c r="P50" s="56">
        <v>8553.1439252414402</v>
      </c>
      <c r="Q50" s="12">
        <v>906334.50966707268</v>
      </c>
      <c r="R50" s="12">
        <v>162885.75586829017</v>
      </c>
      <c r="S50" s="12">
        <v>750589.959468488</v>
      </c>
      <c r="T50" s="12">
        <v>330026.01309850812</v>
      </c>
      <c r="U50" s="12">
        <v>19979.513689503081</v>
      </c>
      <c r="V50" s="12">
        <v>137.47736879300103</v>
      </c>
      <c r="W50" s="12">
        <v>29407.976116051963</v>
      </c>
      <c r="X50" s="12">
        <v>176061.83639866835</v>
      </c>
      <c r="Y50" s="12">
        <v>2375423.0416753739</v>
      </c>
      <c r="Z50" s="57">
        <v>44193.134004208478</v>
      </c>
      <c r="AA50" s="56">
        <v>1094.8789205378944</v>
      </c>
      <c r="AB50" s="12">
        <v>132543.239726089</v>
      </c>
      <c r="AC50" s="12">
        <v>36267.105521175406</v>
      </c>
      <c r="AD50" s="12">
        <v>121164.03413304158</v>
      </c>
      <c r="AE50" s="12">
        <v>26687.847705170767</v>
      </c>
      <c r="AF50" s="12">
        <v>2282.4638685388813</v>
      </c>
      <c r="AG50" s="12">
        <v>0</v>
      </c>
      <c r="AH50" s="12">
        <v>11465.524020410041</v>
      </c>
      <c r="AI50" s="12">
        <v>21217.370558483621</v>
      </c>
      <c r="AJ50" s="12">
        <v>351627.58553290926</v>
      </c>
      <c r="AK50" s="57">
        <v>5433.5071488274498</v>
      </c>
    </row>
    <row r="51" spans="1:37" x14ac:dyDescent="0.3">
      <c r="A51" s="44" t="s">
        <v>40</v>
      </c>
      <c r="B51" s="7"/>
      <c r="C51" s="7"/>
      <c r="D51" s="7"/>
      <c r="E51" s="46"/>
      <c r="F51" s="7"/>
      <c r="G51" s="7"/>
      <c r="H51" s="7"/>
      <c r="I51" s="7"/>
      <c r="J51" s="7"/>
      <c r="K51" s="7"/>
      <c r="L51" s="7"/>
      <c r="M51" s="7"/>
      <c r="N51" s="7"/>
      <c r="O51" s="47"/>
      <c r="P51" s="46"/>
      <c r="Q51" s="7"/>
      <c r="R51" s="7"/>
      <c r="S51" s="7"/>
      <c r="T51" s="7"/>
      <c r="U51" s="7"/>
      <c r="V51" s="7"/>
      <c r="W51" s="7"/>
      <c r="X51" s="7"/>
      <c r="Y51" s="7"/>
      <c r="Z51" s="47"/>
      <c r="AA51" s="46"/>
      <c r="AB51" s="7"/>
      <c r="AC51" s="7"/>
      <c r="AD51" s="7"/>
      <c r="AE51" s="7"/>
      <c r="AF51" s="7"/>
      <c r="AG51" s="7"/>
      <c r="AH51" s="7"/>
      <c r="AI51" s="7"/>
      <c r="AJ51" s="7"/>
      <c r="AK51" s="47"/>
    </row>
    <row r="52" spans="1:37" x14ac:dyDescent="0.3">
      <c r="A52" s="48" t="s">
        <v>27</v>
      </c>
      <c r="B52" s="49"/>
      <c r="C52" s="49"/>
      <c r="D52" s="49"/>
      <c r="E52" s="50"/>
      <c r="F52" s="49"/>
      <c r="G52" s="49"/>
      <c r="H52" s="49"/>
      <c r="I52" s="49"/>
      <c r="J52" s="49"/>
      <c r="K52" s="49"/>
      <c r="L52" s="49"/>
      <c r="M52" s="49"/>
      <c r="N52" s="49"/>
      <c r="O52" s="51"/>
      <c r="P52" s="50"/>
      <c r="Q52" s="49"/>
      <c r="R52" s="49"/>
      <c r="S52" s="49"/>
      <c r="T52" s="49"/>
      <c r="U52" s="49"/>
      <c r="V52" s="49"/>
      <c r="W52" s="49"/>
      <c r="X52" s="49"/>
      <c r="Y52" s="49"/>
      <c r="Z52" s="51"/>
      <c r="AA52" s="50"/>
      <c r="AB52" s="49"/>
      <c r="AC52" s="49"/>
      <c r="AD52" s="49"/>
      <c r="AE52" s="49"/>
      <c r="AF52" s="49"/>
      <c r="AG52" s="49"/>
      <c r="AH52" s="49"/>
      <c r="AI52" s="49"/>
      <c r="AJ52" s="49"/>
      <c r="AK52" s="51"/>
    </row>
    <row r="53" spans="1:37" x14ac:dyDescent="0.3">
      <c r="A53" s="60" t="s">
        <v>92</v>
      </c>
      <c r="B53" s="49">
        <v>6899.1021164857166</v>
      </c>
      <c r="C53" s="49">
        <v>242545.03794585608</v>
      </c>
      <c r="D53" s="49">
        <v>28866.278817433369</v>
      </c>
      <c r="E53" s="50">
        <v>1362.5308032928288</v>
      </c>
      <c r="F53" s="49">
        <v>9813.23794876375</v>
      </c>
      <c r="G53" s="49">
        <v>2071.2466297434917</v>
      </c>
      <c r="H53" s="49">
        <v>10126.415685432552</v>
      </c>
      <c r="I53" s="49">
        <v>14478.151247556441</v>
      </c>
      <c r="J53" s="49">
        <v>10.910207493450269</v>
      </c>
      <c r="K53" s="49">
        <v>1782.761934798034</v>
      </c>
      <c r="L53" s="49">
        <v>133.41789187721113</v>
      </c>
      <c r="M53" s="49">
        <v>10731.243477871247</v>
      </c>
      <c r="N53" s="49">
        <v>49147.385023536175</v>
      </c>
      <c r="O53" s="51">
        <v>6032.4222177332485</v>
      </c>
      <c r="P53" s="50">
        <v>4787.1222445470039</v>
      </c>
      <c r="Q53" s="49">
        <v>35320.370641107795</v>
      </c>
      <c r="R53" s="49">
        <v>5985.6843816651717</v>
      </c>
      <c r="S53" s="49">
        <v>55446.527191037312</v>
      </c>
      <c r="T53" s="49">
        <v>59715.940042013717</v>
      </c>
      <c r="U53" s="49">
        <v>48.633863959326021</v>
      </c>
      <c r="V53" s="49">
        <v>6430.6403701365589</v>
      </c>
      <c r="W53" s="49">
        <v>475.13586595802963</v>
      </c>
      <c r="X53" s="49">
        <v>6602.5346392090023</v>
      </c>
      <c r="Y53" s="49">
        <v>170025.46699508693</v>
      </c>
      <c r="Z53" s="51">
        <v>19706.834571614534</v>
      </c>
      <c r="AA53" s="50">
        <v>749.44906864588415</v>
      </c>
      <c r="AB53" s="49">
        <v>6968.9616102569935</v>
      </c>
      <c r="AC53" s="49">
        <v>1151.5349722255544</v>
      </c>
      <c r="AD53" s="49">
        <v>8174.4370923685565</v>
      </c>
      <c r="AE53" s="49">
        <v>6797.2975668318486</v>
      </c>
      <c r="AF53" s="49">
        <v>1.5175157496652356</v>
      </c>
      <c r="AG53" s="49">
        <v>60.377181195848955</v>
      </c>
      <c r="AH53" s="49">
        <v>3.1920148529121453</v>
      </c>
      <c r="AI53" s="49">
        <v>214.86797375152759</v>
      </c>
      <c r="AJ53" s="49">
        <v>23372.185927232909</v>
      </c>
      <c r="AK53" s="51">
        <v>3127.022028085587</v>
      </c>
    </row>
    <row r="54" spans="1:37" x14ac:dyDescent="0.3">
      <c r="A54" s="60" t="s">
        <v>93</v>
      </c>
      <c r="B54" s="49">
        <v>7962.8665763270928</v>
      </c>
      <c r="C54" s="49">
        <v>3077757.4451122927</v>
      </c>
      <c r="D54" s="49">
        <v>35595.926472966879</v>
      </c>
      <c r="E54" s="50">
        <v>1185.7247127667886</v>
      </c>
      <c r="F54" s="49">
        <v>252891.94022699457</v>
      </c>
      <c r="G54" s="49">
        <v>11523.723294759773</v>
      </c>
      <c r="H54" s="49">
        <v>57638.165063586806</v>
      </c>
      <c r="I54" s="49">
        <v>20395.61341475138</v>
      </c>
      <c r="J54" s="49">
        <v>0</v>
      </c>
      <c r="K54" s="49">
        <v>961.57921771642486</v>
      </c>
      <c r="L54" s="49">
        <v>1088.6750713490912</v>
      </c>
      <c r="M54" s="49">
        <v>161040.17654519834</v>
      </c>
      <c r="N54" s="49">
        <v>505539.87283435627</v>
      </c>
      <c r="O54" s="51">
        <v>5396.6395918799235</v>
      </c>
      <c r="P54" s="50">
        <v>4969.1000097076667</v>
      </c>
      <c r="Q54" s="49">
        <v>776439.86860511161</v>
      </c>
      <c r="R54" s="49">
        <v>56203.757488157506</v>
      </c>
      <c r="S54" s="49">
        <v>478241.95678718248</v>
      </c>
      <c r="T54" s="49">
        <v>219416.820298384</v>
      </c>
      <c r="U54" s="49">
        <v>763.64907292944167</v>
      </c>
      <c r="V54" s="49">
        <v>121.97378033945536</v>
      </c>
      <c r="W54" s="49">
        <v>5771.1317415560961</v>
      </c>
      <c r="X54" s="49">
        <v>318494.67943210673</v>
      </c>
      <c r="Y54" s="49">
        <v>1855453.8372057672</v>
      </c>
      <c r="Z54" s="51">
        <v>21923.777072075409</v>
      </c>
      <c r="AA54" s="50">
        <v>1808.0418538526376</v>
      </c>
      <c r="AB54" s="49">
        <v>362275.55982195114</v>
      </c>
      <c r="AC54" s="49">
        <v>29137.061338212345</v>
      </c>
      <c r="AD54" s="49">
        <v>186165.48355417815</v>
      </c>
      <c r="AE54" s="49">
        <v>48009.037442615598</v>
      </c>
      <c r="AF54" s="49">
        <v>1545.889852677132</v>
      </c>
      <c r="AG54" s="49">
        <v>0</v>
      </c>
      <c r="AH54" s="49">
        <v>279.40299060491054</v>
      </c>
      <c r="AI54" s="49">
        <v>89351.300071931662</v>
      </c>
      <c r="AJ54" s="49">
        <v>716763.73507217097</v>
      </c>
      <c r="AK54" s="51">
        <v>8275.5098090115443</v>
      </c>
    </row>
    <row r="55" spans="1:37" x14ac:dyDescent="0.3">
      <c r="A55" s="60" t="s">
        <v>94</v>
      </c>
      <c r="B55" s="49">
        <v>1377.4534335126132</v>
      </c>
      <c r="C55" s="49">
        <v>771577.68014925846</v>
      </c>
      <c r="D55" s="49">
        <v>6407.6503845892948</v>
      </c>
      <c r="E55" s="50">
        <v>162.01878036224463</v>
      </c>
      <c r="F55" s="49">
        <v>27504.810754806847</v>
      </c>
      <c r="G55" s="49">
        <v>3506.001052008849</v>
      </c>
      <c r="H55" s="49">
        <v>4515.0830129711721</v>
      </c>
      <c r="I55" s="49">
        <v>15730.185639949144</v>
      </c>
      <c r="J55" s="49">
        <v>0</v>
      </c>
      <c r="K55" s="49">
        <v>0</v>
      </c>
      <c r="L55" s="49">
        <v>0</v>
      </c>
      <c r="M55" s="49">
        <v>40735.478517531024</v>
      </c>
      <c r="N55" s="49">
        <v>91991.558977267036</v>
      </c>
      <c r="O55" s="51">
        <v>804.71735606574816</v>
      </c>
      <c r="P55" s="50">
        <v>779.74059533697698</v>
      </c>
      <c r="Q55" s="49">
        <v>197616.02022366246</v>
      </c>
      <c r="R55" s="49">
        <v>19724.655305239015</v>
      </c>
      <c r="S55" s="49">
        <v>101202.56107012511</v>
      </c>
      <c r="T55" s="49">
        <v>98991.909024839246</v>
      </c>
      <c r="U55" s="49">
        <v>58.200373435568864</v>
      </c>
      <c r="V55" s="49">
        <v>0</v>
      </c>
      <c r="W55" s="49">
        <v>0</v>
      </c>
      <c r="X55" s="49">
        <v>23519.491548523019</v>
      </c>
      <c r="Y55" s="49">
        <v>441112.83754582441</v>
      </c>
      <c r="Z55" s="51">
        <v>3630.7538426750489</v>
      </c>
      <c r="AA55" s="50">
        <v>435.6940578133914</v>
      </c>
      <c r="AB55" s="49">
        <v>122069.08423882298</v>
      </c>
      <c r="AC55" s="49">
        <v>16618.529053273316</v>
      </c>
      <c r="AD55" s="49">
        <v>64511.305242853879</v>
      </c>
      <c r="AE55" s="49">
        <v>25682.786922431049</v>
      </c>
      <c r="AF55" s="49">
        <v>159.37857559451766</v>
      </c>
      <c r="AG55" s="49">
        <v>0</v>
      </c>
      <c r="AH55" s="49">
        <v>0</v>
      </c>
      <c r="AI55" s="49">
        <v>9432.1995931911024</v>
      </c>
      <c r="AJ55" s="49">
        <v>238473.28362616684</v>
      </c>
      <c r="AK55" s="51">
        <v>1972.1791858484976</v>
      </c>
    </row>
    <row r="56" spans="1:37" x14ac:dyDescent="0.3">
      <c r="A56" s="52" t="s">
        <v>95</v>
      </c>
      <c r="B56" s="49">
        <v>2068.2462245934703</v>
      </c>
      <c r="C56" s="49">
        <v>1319657.5100552333</v>
      </c>
      <c r="D56" s="49">
        <v>8605.4735241564267</v>
      </c>
      <c r="E56" s="50">
        <v>191.29662135894017</v>
      </c>
      <c r="F56" s="49">
        <v>19986.294442041097</v>
      </c>
      <c r="G56" s="49">
        <v>5421.3362004941982</v>
      </c>
      <c r="H56" s="49">
        <v>34059.54758523206</v>
      </c>
      <c r="I56" s="49">
        <v>62532.956782176007</v>
      </c>
      <c r="J56" s="49">
        <v>0</v>
      </c>
      <c r="K56" s="49">
        <v>98.183066424148905</v>
      </c>
      <c r="L56" s="49">
        <v>0</v>
      </c>
      <c r="M56" s="49">
        <v>2875.0347345931345</v>
      </c>
      <c r="N56" s="49">
        <v>124973.35281096064</v>
      </c>
      <c r="O56" s="51">
        <v>725.33715350997886</v>
      </c>
      <c r="P56" s="50">
        <v>1181.1955236332046</v>
      </c>
      <c r="Q56" s="49">
        <v>107999.77587850839</v>
      </c>
      <c r="R56" s="49">
        <v>41468.458611742324</v>
      </c>
      <c r="S56" s="49">
        <v>313044.00593214406</v>
      </c>
      <c r="T56" s="49">
        <v>318269.9914438086</v>
      </c>
      <c r="U56" s="49">
        <v>0</v>
      </c>
      <c r="V56" s="49">
        <v>1483.8823903296723</v>
      </c>
      <c r="W56" s="49">
        <v>0</v>
      </c>
      <c r="X56" s="49">
        <v>3619.3401024932227</v>
      </c>
      <c r="Y56" s="49">
        <v>785885.45435902616</v>
      </c>
      <c r="Z56" s="51">
        <v>4892.2331870526477</v>
      </c>
      <c r="AA56" s="50">
        <v>695.75407960132532</v>
      </c>
      <c r="AB56" s="49">
        <v>100111.34505772628</v>
      </c>
      <c r="AC56" s="49">
        <v>31310.075591406858</v>
      </c>
      <c r="AD56" s="49">
        <v>162708.4347356185</v>
      </c>
      <c r="AE56" s="49">
        <v>112546.10578612349</v>
      </c>
      <c r="AF56" s="49">
        <v>0</v>
      </c>
      <c r="AG56" s="49">
        <v>134.7507990847684</v>
      </c>
      <c r="AH56" s="49">
        <v>0</v>
      </c>
      <c r="AI56" s="49">
        <v>1987.9909152859832</v>
      </c>
      <c r="AJ56" s="49">
        <v>408798.70288524596</v>
      </c>
      <c r="AK56" s="51">
        <v>2987.9031835937999</v>
      </c>
    </row>
    <row r="57" spans="1:37" x14ac:dyDescent="0.3">
      <c r="A57" s="61" t="s">
        <v>30</v>
      </c>
      <c r="B57" s="9">
        <v>18307.668350918895</v>
      </c>
      <c r="C57" s="9">
        <v>5411537.6732626399</v>
      </c>
      <c r="D57" s="9">
        <v>79475.329199145985</v>
      </c>
      <c r="E57" s="10">
        <v>2901.5709177808026</v>
      </c>
      <c r="F57" s="9">
        <v>310196.28337260627</v>
      </c>
      <c r="G57" s="9">
        <v>22522.307177006314</v>
      </c>
      <c r="H57" s="9">
        <v>106339.21134722259</v>
      </c>
      <c r="I57" s="9">
        <v>113136.90708443297</v>
      </c>
      <c r="J57" s="9">
        <v>10.910207493450269</v>
      </c>
      <c r="K57" s="9">
        <v>2842.5242189386076</v>
      </c>
      <c r="L57" s="9">
        <v>1222.0929632263023</v>
      </c>
      <c r="M57" s="9">
        <v>215381.93327519373</v>
      </c>
      <c r="N57" s="9">
        <v>771652.16964612016</v>
      </c>
      <c r="O57" s="53">
        <v>12959.116319188901</v>
      </c>
      <c r="P57" s="10">
        <v>11717.158373224851</v>
      </c>
      <c r="Q57" s="9">
        <v>1117376.0353483902</v>
      </c>
      <c r="R57" s="9">
        <v>123382.55578680403</v>
      </c>
      <c r="S57" s="9">
        <v>947935.050980489</v>
      </c>
      <c r="T57" s="9">
        <v>696394.66080904554</v>
      </c>
      <c r="U57" s="9">
        <v>870.48331032433657</v>
      </c>
      <c r="V57" s="9">
        <v>8036.4965408056869</v>
      </c>
      <c r="W57" s="9">
        <v>6246.2676075141262</v>
      </c>
      <c r="X57" s="9">
        <v>352236.04572233197</v>
      </c>
      <c r="Y57" s="9">
        <v>3252477.596105705</v>
      </c>
      <c r="Z57" s="53">
        <v>50153.59867341764</v>
      </c>
      <c r="AA57" s="10">
        <v>3688.9390599132385</v>
      </c>
      <c r="AB57" s="9">
        <v>591424.95072875742</v>
      </c>
      <c r="AC57" s="9">
        <v>78217.200955118082</v>
      </c>
      <c r="AD57" s="9">
        <v>421559.66062501911</v>
      </c>
      <c r="AE57" s="9">
        <v>193035.22771800199</v>
      </c>
      <c r="AF57" s="9">
        <v>1706.7859440213151</v>
      </c>
      <c r="AG57" s="9">
        <v>195.12798028061735</v>
      </c>
      <c r="AH57" s="9">
        <v>282.59500545782271</v>
      </c>
      <c r="AI57" s="9">
        <v>100986.35855416028</v>
      </c>
      <c r="AJ57" s="9">
        <v>1387407.9075108175</v>
      </c>
      <c r="AK57" s="53">
        <v>16362.614206539429</v>
      </c>
    </row>
    <row r="58" spans="1:37" x14ac:dyDescent="0.3">
      <c r="A58" s="62" t="s">
        <v>31</v>
      </c>
      <c r="B58" s="49"/>
      <c r="C58" s="49"/>
      <c r="D58" s="49"/>
      <c r="E58" s="50"/>
      <c r="F58" s="49"/>
      <c r="G58" s="49"/>
      <c r="H58" s="49"/>
      <c r="I58" s="49"/>
      <c r="J58" s="49"/>
      <c r="K58" s="49"/>
      <c r="L58" s="49"/>
      <c r="M58" s="49"/>
      <c r="N58" s="49"/>
      <c r="O58" s="51"/>
      <c r="P58" s="50"/>
      <c r="Q58" s="49"/>
      <c r="R58" s="49"/>
      <c r="S58" s="49"/>
      <c r="T58" s="49"/>
      <c r="U58" s="49"/>
      <c r="V58" s="49"/>
      <c r="W58" s="49"/>
      <c r="X58" s="49"/>
      <c r="Y58" s="49"/>
      <c r="Z58" s="51"/>
      <c r="AA58" s="50"/>
      <c r="AB58" s="49"/>
      <c r="AC58" s="49"/>
      <c r="AD58" s="49"/>
      <c r="AE58" s="49"/>
      <c r="AF58" s="49"/>
      <c r="AG58" s="49"/>
      <c r="AH58" s="49"/>
      <c r="AI58" s="49"/>
      <c r="AJ58" s="49"/>
      <c r="AK58" s="51"/>
    </row>
    <row r="59" spans="1:37" x14ac:dyDescent="0.3">
      <c r="A59" s="60" t="s">
        <v>92</v>
      </c>
      <c r="B59" s="49">
        <v>4.3031886545448534</v>
      </c>
      <c r="C59" s="49">
        <v>39.307673067736538</v>
      </c>
      <c r="D59" s="49">
        <v>4.4646372590423047</v>
      </c>
      <c r="E59" s="50">
        <v>1.3103772583369264</v>
      </c>
      <c r="F59" s="49">
        <v>0.18299546154310165</v>
      </c>
      <c r="G59" s="49">
        <v>0</v>
      </c>
      <c r="H59" s="49">
        <v>0.1395918448521927</v>
      </c>
      <c r="I59" s="49">
        <v>0.37953390850726315</v>
      </c>
      <c r="J59" s="49">
        <v>0</v>
      </c>
      <c r="K59" s="49">
        <v>0.38653662292010388</v>
      </c>
      <c r="L59" s="49">
        <v>0</v>
      </c>
      <c r="M59" s="49">
        <v>0</v>
      </c>
      <c r="N59" s="49">
        <v>1.0886578378226615</v>
      </c>
      <c r="O59" s="51">
        <v>3.872304902918474</v>
      </c>
      <c r="P59" s="50">
        <v>1.7361157660651925</v>
      </c>
      <c r="Q59" s="49">
        <v>4.5820870110683947</v>
      </c>
      <c r="R59" s="49">
        <v>0</v>
      </c>
      <c r="S59" s="49">
        <v>2.3545929185434913</v>
      </c>
      <c r="T59" s="49">
        <v>8.4589743338505521</v>
      </c>
      <c r="U59" s="49">
        <v>0</v>
      </c>
      <c r="V59" s="49">
        <v>8.0421069647125965</v>
      </c>
      <c r="W59" s="49">
        <v>0</v>
      </c>
      <c r="X59" s="49">
        <v>0</v>
      </c>
      <c r="Y59" s="49">
        <v>23.437761228175034</v>
      </c>
      <c r="Z59" s="51">
        <v>0.59233235612383106</v>
      </c>
      <c r="AA59" s="50">
        <v>1.2566956301427348</v>
      </c>
      <c r="AB59" s="49">
        <v>4.3557070540747187</v>
      </c>
      <c r="AC59" s="49">
        <v>0</v>
      </c>
      <c r="AD59" s="49">
        <v>0</v>
      </c>
      <c r="AE59" s="49">
        <v>5.9919247645205589</v>
      </c>
      <c r="AF59" s="49">
        <v>0</v>
      </c>
      <c r="AG59" s="49">
        <v>4.4336221831435685</v>
      </c>
      <c r="AH59" s="49">
        <v>0</v>
      </c>
      <c r="AI59" s="49">
        <v>0</v>
      </c>
      <c r="AJ59" s="49">
        <v>14.781254001738848</v>
      </c>
      <c r="AK59" s="51">
        <v>0</v>
      </c>
    </row>
    <row r="60" spans="1:37" x14ac:dyDescent="0.3">
      <c r="A60" s="60" t="s">
        <v>93</v>
      </c>
      <c r="B60" s="49">
        <v>0</v>
      </c>
      <c r="C60" s="49">
        <v>0</v>
      </c>
      <c r="D60" s="49">
        <v>0</v>
      </c>
      <c r="E60" s="50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51">
        <v>0</v>
      </c>
      <c r="P60" s="50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49">
        <v>0</v>
      </c>
      <c r="W60" s="49">
        <v>0</v>
      </c>
      <c r="X60" s="49">
        <v>0</v>
      </c>
      <c r="Y60" s="49">
        <v>0</v>
      </c>
      <c r="Z60" s="51">
        <v>0</v>
      </c>
      <c r="AA60" s="50">
        <v>0</v>
      </c>
      <c r="AB60" s="49">
        <v>0</v>
      </c>
      <c r="AC60" s="49">
        <v>0</v>
      </c>
      <c r="AD60" s="49">
        <v>0</v>
      </c>
      <c r="AE60" s="49">
        <v>0</v>
      </c>
      <c r="AF60" s="49">
        <v>0</v>
      </c>
      <c r="AG60" s="49">
        <v>0</v>
      </c>
      <c r="AH60" s="49">
        <v>0</v>
      </c>
      <c r="AI60" s="49">
        <v>0</v>
      </c>
      <c r="AJ60" s="49">
        <v>0</v>
      </c>
      <c r="AK60" s="51">
        <v>0</v>
      </c>
    </row>
    <row r="61" spans="1:37" x14ac:dyDescent="0.3">
      <c r="A61" s="60" t="s">
        <v>94</v>
      </c>
      <c r="B61" s="49">
        <v>0.16194262214682872</v>
      </c>
      <c r="C61" s="49">
        <v>74.818139202323465</v>
      </c>
      <c r="D61" s="49">
        <v>0.50396544012093103</v>
      </c>
      <c r="E61" s="50">
        <v>0.16194262214682872</v>
      </c>
      <c r="F61" s="49">
        <v>0</v>
      </c>
      <c r="G61" s="49">
        <v>0</v>
      </c>
      <c r="H61" s="49">
        <v>13.709414620461933</v>
      </c>
      <c r="I61" s="49">
        <v>61.10872458186153</v>
      </c>
      <c r="J61" s="49">
        <v>0</v>
      </c>
      <c r="K61" s="49">
        <v>0</v>
      </c>
      <c r="L61" s="49">
        <v>0</v>
      </c>
      <c r="M61" s="49">
        <v>0</v>
      </c>
      <c r="N61" s="49">
        <v>74.818139202323465</v>
      </c>
      <c r="O61" s="51">
        <v>0.50396544012093103</v>
      </c>
      <c r="P61" s="50">
        <v>0</v>
      </c>
      <c r="Q61" s="49">
        <v>0</v>
      </c>
      <c r="R61" s="49">
        <v>0</v>
      </c>
      <c r="S61" s="49">
        <v>0</v>
      </c>
      <c r="T61" s="49">
        <v>0</v>
      </c>
      <c r="U61" s="49">
        <v>0</v>
      </c>
      <c r="V61" s="49">
        <v>0</v>
      </c>
      <c r="W61" s="49">
        <v>0</v>
      </c>
      <c r="X61" s="49">
        <v>0</v>
      </c>
      <c r="Y61" s="49">
        <v>0</v>
      </c>
      <c r="Z61" s="51">
        <v>0</v>
      </c>
      <c r="AA61" s="50">
        <v>0</v>
      </c>
      <c r="AB61" s="49">
        <v>0</v>
      </c>
      <c r="AC61" s="49">
        <v>0</v>
      </c>
      <c r="AD61" s="49">
        <v>0</v>
      </c>
      <c r="AE61" s="49">
        <v>0</v>
      </c>
      <c r="AF61" s="49">
        <v>0</v>
      </c>
      <c r="AG61" s="49">
        <v>0</v>
      </c>
      <c r="AH61" s="49">
        <v>0</v>
      </c>
      <c r="AI61" s="49">
        <v>0</v>
      </c>
      <c r="AJ61" s="49">
        <v>0</v>
      </c>
      <c r="AK61" s="51">
        <v>0</v>
      </c>
    </row>
    <row r="62" spans="1:37" x14ac:dyDescent="0.3">
      <c r="A62" s="52" t="s">
        <v>95</v>
      </c>
      <c r="B62" s="49">
        <v>3.8737144453999361</v>
      </c>
      <c r="C62" s="49">
        <v>2255.9174947616248</v>
      </c>
      <c r="D62" s="49">
        <v>1.1227366714889144</v>
      </c>
      <c r="E62" s="50">
        <v>0.36077656538846864</v>
      </c>
      <c r="F62" s="49">
        <v>0</v>
      </c>
      <c r="G62" s="49">
        <v>0</v>
      </c>
      <c r="H62" s="49">
        <v>34.020997231853279</v>
      </c>
      <c r="I62" s="49">
        <v>207.59662187653538</v>
      </c>
      <c r="J62" s="49">
        <v>0</v>
      </c>
      <c r="K62" s="49">
        <v>0</v>
      </c>
      <c r="L62" s="49">
        <v>0</v>
      </c>
      <c r="M62" s="49">
        <v>0</v>
      </c>
      <c r="N62" s="49">
        <v>241.61761910838865</v>
      </c>
      <c r="O62" s="51">
        <v>1.1227366714889144</v>
      </c>
      <c r="P62" s="50">
        <v>3.0448105736076507</v>
      </c>
      <c r="Q62" s="49">
        <v>0</v>
      </c>
      <c r="R62" s="49">
        <v>88.538809790118037</v>
      </c>
      <c r="S62" s="49">
        <v>578.22119594257163</v>
      </c>
      <c r="T62" s="49">
        <v>1107.8833575608746</v>
      </c>
      <c r="U62" s="49">
        <v>0</v>
      </c>
      <c r="V62" s="49">
        <v>0</v>
      </c>
      <c r="W62" s="49">
        <v>0</v>
      </c>
      <c r="X62" s="49">
        <v>0</v>
      </c>
      <c r="Y62" s="49">
        <v>1774.6433632935643</v>
      </c>
      <c r="Z62" s="51">
        <v>0</v>
      </c>
      <c r="AA62" s="50">
        <v>0.46812730640381695</v>
      </c>
      <c r="AB62" s="49">
        <v>0</v>
      </c>
      <c r="AC62" s="49">
        <v>10.738123321272704</v>
      </c>
      <c r="AD62" s="49">
        <v>96.21569827591135</v>
      </c>
      <c r="AE62" s="49">
        <v>132.70269076248786</v>
      </c>
      <c r="AF62" s="49">
        <v>0</v>
      </c>
      <c r="AG62" s="49">
        <v>0</v>
      </c>
      <c r="AH62" s="49">
        <v>0</v>
      </c>
      <c r="AI62" s="49">
        <v>0</v>
      </c>
      <c r="AJ62" s="49">
        <v>239.65651235967192</v>
      </c>
      <c r="AK62" s="51">
        <v>0</v>
      </c>
    </row>
    <row r="63" spans="1:37" x14ac:dyDescent="0.3">
      <c r="A63" s="61" t="s">
        <v>32</v>
      </c>
      <c r="B63" s="9">
        <v>8.3388457220916195</v>
      </c>
      <c r="C63" s="9">
        <v>2370.0433070316844</v>
      </c>
      <c r="D63" s="9">
        <v>6.0913393706521504</v>
      </c>
      <c r="E63" s="10">
        <v>1.8330964458722239</v>
      </c>
      <c r="F63" s="9">
        <v>0.18299546154310165</v>
      </c>
      <c r="G63" s="9">
        <v>0</v>
      </c>
      <c r="H63" s="9">
        <v>47.870003697167405</v>
      </c>
      <c r="I63" s="9">
        <v>269.08488036690414</v>
      </c>
      <c r="J63" s="9">
        <v>0</v>
      </c>
      <c r="K63" s="9">
        <v>0.38653662292010388</v>
      </c>
      <c r="L63" s="9">
        <v>0</v>
      </c>
      <c r="M63" s="9">
        <v>0</v>
      </c>
      <c r="N63" s="9">
        <v>317.52441614853484</v>
      </c>
      <c r="O63" s="53">
        <v>5.4990070145283187</v>
      </c>
      <c r="P63" s="10">
        <v>4.7809263396728436</v>
      </c>
      <c r="Q63" s="9">
        <v>4.5820870110683947</v>
      </c>
      <c r="R63" s="9">
        <v>88.538809790118037</v>
      </c>
      <c r="S63" s="9">
        <v>580.57578886111514</v>
      </c>
      <c r="T63" s="9">
        <v>1116.3423318947252</v>
      </c>
      <c r="U63" s="9">
        <v>0</v>
      </c>
      <c r="V63" s="9">
        <v>8.0421069647125965</v>
      </c>
      <c r="W63" s="9">
        <v>0</v>
      </c>
      <c r="X63" s="9">
        <v>0</v>
      </c>
      <c r="Y63" s="9">
        <v>1798.0811245217394</v>
      </c>
      <c r="Z63" s="53">
        <v>0.59233235612383106</v>
      </c>
      <c r="AA63" s="10">
        <v>1.7248229365465517</v>
      </c>
      <c r="AB63" s="9">
        <v>4.3557070540747187</v>
      </c>
      <c r="AC63" s="9">
        <v>10.738123321272704</v>
      </c>
      <c r="AD63" s="9">
        <v>96.21569827591135</v>
      </c>
      <c r="AE63" s="9">
        <v>138.69461552700841</v>
      </c>
      <c r="AF63" s="9">
        <v>0</v>
      </c>
      <c r="AG63" s="9">
        <v>4.4336221831435685</v>
      </c>
      <c r="AH63" s="9">
        <v>0</v>
      </c>
      <c r="AI63" s="9">
        <v>0</v>
      </c>
      <c r="AJ63" s="9">
        <v>254.43776636141075</v>
      </c>
      <c r="AK63" s="53">
        <v>0</v>
      </c>
    </row>
    <row r="64" spans="1:37" x14ac:dyDescent="0.3">
      <c r="A64" s="54" t="s">
        <v>41</v>
      </c>
      <c r="B64" s="11">
        <v>18316.007196640985</v>
      </c>
      <c r="C64" s="11">
        <v>5413907.7165696714</v>
      </c>
      <c r="D64" s="55">
        <v>79481.420538516628</v>
      </c>
      <c r="E64" s="56">
        <v>2903.4040142266745</v>
      </c>
      <c r="F64" s="12">
        <v>310196.46636806783</v>
      </c>
      <c r="G64" s="12">
        <v>22522.307177006314</v>
      </c>
      <c r="H64" s="12">
        <v>106387.08135091976</v>
      </c>
      <c r="I64" s="12">
        <v>113405.99196479988</v>
      </c>
      <c r="J64" s="12">
        <v>10.910207493450269</v>
      </c>
      <c r="K64" s="12">
        <v>2842.9107555615278</v>
      </c>
      <c r="L64" s="12">
        <v>1222.0929632263023</v>
      </c>
      <c r="M64" s="12">
        <v>215381.93327519373</v>
      </c>
      <c r="N64" s="12">
        <v>771969.69406226859</v>
      </c>
      <c r="O64" s="57">
        <v>12964.615326203428</v>
      </c>
      <c r="P64" s="56">
        <v>11721.939299564523</v>
      </c>
      <c r="Q64" s="12">
        <v>1117380.6174354013</v>
      </c>
      <c r="R64" s="12">
        <v>123471.09459659415</v>
      </c>
      <c r="S64" s="12">
        <v>948515.62676935014</v>
      </c>
      <c r="T64" s="12">
        <v>697511.00314094021</v>
      </c>
      <c r="U64" s="12">
        <v>870.48331032433657</v>
      </c>
      <c r="V64" s="12">
        <v>8044.5386477703996</v>
      </c>
      <c r="W64" s="12">
        <v>6246.2676075141262</v>
      </c>
      <c r="X64" s="12">
        <v>352236.04572233197</v>
      </c>
      <c r="Y64" s="12">
        <v>3254275.6772302268</v>
      </c>
      <c r="Z64" s="57">
        <v>50154.191005773762</v>
      </c>
      <c r="AA64" s="56">
        <v>3690.6638828497848</v>
      </c>
      <c r="AB64" s="12">
        <v>591429.30643581145</v>
      </c>
      <c r="AC64" s="12">
        <v>78227.939078439347</v>
      </c>
      <c r="AD64" s="12">
        <v>421655.876323295</v>
      </c>
      <c r="AE64" s="12">
        <v>193173.92233352902</v>
      </c>
      <c r="AF64" s="12">
        <v>1706.7859440213151</v>
      </c>
      <c r="AG64" s="12">
        <v>199.56160246376092</v>
      </c>
      <c r="AH64" s="12">
        <v>282.59500545782271</v>
      </c>
      <c r="AI64" s="12">
        <v>100986.35855416028</v>
      </c>
      <c r="AJ64" s="12">
        <v>1387662.3452771788</v>
      </c>
      <c r="AK64" s="57">
        <v>16362.614206539429</v>
      </c>
    </row>
    <row r="65" spans="1:35" x14ac:dyDescent="0.3">
      <c r="C65" s="1">
        <f>C22+C36+C50+C64</f>
        <v>12200515.219799453</v>
      </c>
      <c r="D65" s="41" t="s">
        <v>65</v>
      </c>
    </row>
    <row r="67" spans="1:35" ht="15" thickBot="1" x14ac:dyDescent="0.35">
      <c r="A67" s="40" t="s">
        <v>105</v>
      </c>
      <c r="F67" s="2" t="s">
        <v>13</v>
      </c>
      <c r="G67" s="3" t="s">
        <v>14</v>
      </c>
      <c r="H67" s="3" t="s">
        <v>15</v>
      </c>
      <c r="I67" s="3" t="s">
        <v>16</v>
      </c>
      <c r="J67" s="3" t="s">
        <v>17</v>
      </c>
      <c r="K67" s="3" t="s">
        <v>18</v>
      </c>
      <c r="L67" s="3" t="s">
        <v>19</v>
      </c>
      <c r="M67" s="4" t="s">
        <v>20</v>
      </c>
      <c r="Q67" s="5" t="s">
        <v>13</v>
      </c>
      <c r="R67" s="5" t="s">
        <v>14</v>
      </c>
      <c r="S67" s="5" t="s">
        <v>15</v>
      </c>
      <c r="T67" s="5" t="s">
        <v>16</v>
      </c>
      <c r="U67" s="5" t="s">
        <v>17</v>
      </c>
      <c r="V67" s="5" t="s">
        <v>18</v>
      </c>
      <c r="W67" s="5" t="s">
        <v>19</v>
      </c>
      <c r="X67" s="5" t="s">
        <v>20</v>
      </c>
      <c r="AB67" s="6" t="s">
        <v>13</v>
      </c>
      <c r="AC67" s="6" t="s">
        <v>14</v>
      </c>
      <c r="AD67" s="6" t="s">
        <v>15</v>
      </c>
      <c r="AE67" s="6" t="s">
        <v>16</v>
      </c>
      <c r="AF67" s="6" t="s">
        <v>17</v>
      </c>
      <c r="AG67" s="6" t="s">
        <v>18</v>
      </c>
      <c r="AH67" s="6" t="s">
        <v>19</v>
      </c>
      <c r="AI67" s="6" t="s">
        <v>20</v>
      </c>
    </row>
    <row r="68" spans="1:35" ht="15" thickTop="1" x14ac:dyDescent="0.3">
      <c r="A68" t="s">
        <v>106</v>
      </c>
      <c r="B68" s="173" t="s">
        <v>107</v>
      </c>
      <c r="C68" s="15" t="s">
        <v>46</v>
      </c>
      <c r="F68" s="1">
        <f>F22+F36+F50+F64</f>
        <v>867186.46003292082</v>
      </c>
      <c r="G68" s="1">
        <f t="shared" ref="G68:M68" si="0">G22+G36+G50+G64</f>
        <v>251686.79675748944</v>
      </c>
      <c r="H68" s="1">
        <f t="shared" si="0"/>
        <v>923704.60798482457</v>
      </c>
      <c r="I68" s="1">
        <f t="shared" si="0"/>
        <v>395845.36870064074</v>
      </c>
      <c r="J68" s="1">
        <f t="shared" si="0"/>
        <v>8351.059099635715</v>
      </c>
      <c r="K68" s="1">
        <f t="shared" si="0"/>
        <v>6431.3533469320882</v>
      </c>
      <c r="L68" s="1">
        <f t="shared" si="0"/>
        <v>64106.200060590061</v>
      </c>
      <c r="M68" s="1">
        <f t="shared" si="0"/>
        <v>403879.12420634722</v>
      </c>
      <c r="Q68" s="1">
        <f t="shared" ref="Q68:X68" si="1">Q22+Q36+Q50+Q64</f>
        <v>2272290.9666782049</v>
      </c>
      <c r="R68" s="1">
        <f t="shared" si="1"/>
        <v>440537.89647637814</v>
      </c>
      <c r="S68" s="1">
        <f t="shared" si="1"/>
        <v>2177075.818514612</v>
      </c>
      <c r="T68" s="1">
        <f t="shared" si="1"/>
        <v>1236633.3502894514</v>
      </c>
      <c r="U68" s="1">
        <f t="shared" si="1"/>
        <v>26433.585738038964</v>
      </c>
      <c r="V68" s="1">
        <f t="shared" si="1"/>
        <v>15169.809062655215</v>
      </c>
      <c r="W68" s="1">
        <f t="shared" si="1"/>
        <v>47211.23144337906</v>
      </c>
      <c r="X68" s="1">
        <f t="shared" si="1"/>
        <v>672058.96981097967</v>
      </c>
      <c r="AB68" s="1">
        <f t="shared" ref="AB68:AI68" si="2">AB22+AB36+AB50+AB64</f>
        <v>871893.96143409668</v>
      </c>
      <c r="AC68" s="1">
        <f t="shared" si="2"/>
        <v>215315.81547496063</v>
      </c>
      <c r="AD68" s="1">
        <f t="shared" si="2"/>
        <v>840064.51016983925</v>
      </c>
      <c r="AE68" s="1">
        <f t="shared" si="2"/>
        <v>304392.56580733031</v>
      </c>
      <c r="AF68" s="1">
        <f t="shared" si="2"/>
        <v>6508.3662618219614</v>
      </c>
      <c r="AG68" s="1">
        <f t="shared" si="2"/>
        <v>2138.836437012043</v>
      </c>
      <c r="AH68" s="1">
        <f t="shared" si="2"/>
        <v>13025.45530946592</v>
      </c>
      <c r="AI68" s="1">
        <f t="shared" si="2"/>
        <v>138573.11070184741</v>
      </c>
    </row>
    <row r="69" spans="1:35" x14ac:dyDescent="0.3">
      <c r="A69" t="str">
        <f>F67</f>
        <v>FIR</v>
      </c>
      <c r="B69" s="1">
        <f>F68+Q68+AB68</f>
        <v>4011371.3881452223</v>
      </c>
      <c r="C69" s="13">
        <f>B69/$B$77</f>
        <v>0.32878704840558026</v>
      </c>
    </row>
    <row r="70" spans="1:35" x14ac:dyDescent="0.3">
      <c r="A70" t="str">
        <f>G67</f>
        <v>CEDAR</v>
      </c>
      <c r="B70" s="1">
        <f>G68+R68+AC68</f>
        <v>907540.50870882825</v>
      </c>
      <c r="C70" s="13">
        <f t="shared" ref="C70:C76" si="3">B70/$B$77</f>
        <v>7.4385424906977485E-2</v>
      </c>
      <c r="F70" s="1"/>
    </row>
    <row r="71" spans="1:35" x14ac:dyDescent="0.3">
      <c r="A71" t="str">
        <f>H67</f>
        <v>HEMLOCK</v>
      </c>
      <c r="B71" s="1">
        <f>H68+S68+AD68</f>
        <v>3940844.9366692761</v>
      </c>
      <c r="C71" s="13">
        <f t="shared" si="3"/>
        <v>0.32300643584903077</v>
      </c>
    </row>
    <row r="72" spans="1:35" x14ac:dyDescent="0.3">
      <c r="A72" t="str">
        <f>I67</f>
        <v>BALSAM</v>
      </c>
      <c r="B72" s="1">
        <f>I68+T68+AE68</f>
        <v>1936871.2847974226</v>
      </c>
      <c r="C72" s="13">
        <f t="shared" si="3"/>
        <v>0.15875323704807112</v>
      </c>
    </row>
    <row r="73" spans="1:35" x14ac:dyDescent="0.3">
      <c r="A73" t="str">
        <f>J67</f>
        <v>PINE</v>
      </c>
      <c r="B73" s="1">
        <f>J68+U68+AF68</f>
        <v>41293.011099496638</v>
      </c>
      <c r="C73" s="13">
        <f t="shared" si="3"/>
        <v>3.3845301084076177E-3</v>
      </c>
    </row>
    <row r="74" spans="1:35" x14ac:dyDescent="0.3">
      <c r="A74" t="str">
        <f>K67</f>
        <v>SPRUCE</v>
      </c>
      <c r="B74" s="1">
        <f>K68+V68+AG68</f>
        <v>23739.998846599348</v>
      </c>
      <c r="C74" s="13">
        <f t="shared" si="3"/>
        <v>1.9458193706502808E-3</v>
      </c>
    </row>
    <row r="75" spans="1:35" x14ac:dyDescent="0.3">
      <c r="A75" t="str">
        <f>L67</f>
        <v>CYPRESS</v>
      </c>
      <c r="B75" s="1">
        <f>L68+W68+AH68</f>
        <v>124342.88681343505</v>
      </c>
      <c r="C75" s="13">
        <f t="shared" si="3"/>
        <v>1.0191609499543654E-2</v>
      </c>
    </row>
    <row r="76" spans="1:35" x14ac:dyDescent="0.3">
      <c r="A76" t="str">
        <f>M67</f>
        <v>DECIDUOUS</v>
      </c>
      <c r="B76" s="1">
        <f>M68+X68+AI68</f>
        <v>1214511.2047191742</v>
      </c>
      <c r="C76" s="13">
        <f t="shared" si="3"/>
        <v>9.9545894811738742E-2</v>
      </c>
    </row>
    <row r="77" spans="1:35" x14ac:dyDescent="0.3">
      <c r="A77" t="s">
        <v>105</v>
      </c>
      <c r="B77" s="1">
        <f>SUM(B69:B76)</f>
        <v>12200515.219799455</v>
      </c>
      <c r="C77" s="172">
        <f>SUM(C69:C76)</f>
        <v>0.99999999999999989</v>
      </c>
    </row>
  </sheetData>
  <mergeCells count="19">
    <mergeCell ref="P6:Z6"/>
    <mergeCell ref="AA6:AK6"/>
    <mergeCell ref="E7:E8"/>
    <mergeCell ref="F7:M7"/>
    <mergeCell ref="N7:N8"/>
    <mergeCell ref="O7:O8"/>
    <mergeCell ref="P7:P8"/>
    <mergeCell ref="Q7:X7"/>
    <mergeCell ref="Y7:Y8"/>
    <mergeCell ref="Z7:Z8"/>
    <mergeCell ref="AA7:AA8"/>
    <mergeCell ref="AB7:AI7"/>
    <mergeCell ref="AJ7:AJ8"/>
    <mergeCell ref="AK7:AK8"/>
    <mergeCell ref="A6:A8"/>
    <mergeCell ref="B6:B8"/>
    <mergeCell ref="C6:C8"/>
    <mergeCell ref="D6:D8"/>
    <mergeCell ref="E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Combined BCTS -Residual-FNWL</vt:lpstr>
      <vt:lpstr>BCTS Residual TSA</vt:lpstr>
      <vt:lpstr>FNWL 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Tom R FLNR:EX</dc:creator>
  <cp:lastModifiedBy>Cole, Tom R FLNR:EX</cp:lastModifiedBy>
  <cp:lastPrinted>2017-04-11T20:18:27Z</cp:lastPrinted>
  <dcterms:created xsi:type="dcterms:W3CDTF">2017-02-07T18:28:37Z</dcterms:created>
  <dcterms:modified xsi:type="dcterms:W3CDTF">2017-10-18T20:44:10Z</dcterms:modified>
</cp:coreProperties>
</file>